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7" firstSheet="2"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'g01收入支出决算总表'!$A$1:$F$25</definedName>
    <definedName name="_xlnm.Print_Area" localSheetId="3">'g04财政拨款收入支出决算总表'!$A$1:$I$27</definedName>
    <definedName name="_xlnm.Print_Area" localSheetId="4">'g05一般公共预算财政拨款支出决算表'!$A$1:$F$34</definedName>
    <definedName name="_xlnm.Print_Area" localSheetId="5">'g06一般公共预算财政拨款基本支出决算表'!$A$1:$I$35</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<sst xmlns="http://schemas.openxmlformats.org/spreadsheetml/2006/main" count="491" uniqueCount="267">
  <si>
    <t>收入支出决算总表</t>
  </si>
  <si>
    <t>公开01表</t>
  </si>
  <si>
    <t>部门：常德市社会科学界联合会</t>
  </si>
  <si>
    <t>单位：万元</t>
  </si>
  <si>
    <t>收入</t>
  </si>
  <si>
    <t>支出</t>
  </si>
  <si>
    <t>项    目</t>
  </si>
  <si>
    <t>行次</t>
  </si>
  <si>
    <t>决算数</t>
  </si>
  <si>
    <t>栏    次</t>
  </si>
  <si>
    <t>1</t>
  </si>
  <si>
    <t>2</t>
  </si>
  <si>
    <t>一、一般公共预算财政拨款收入</t>
  </si>
  <si>
    <t>一、一般公共服务支出</t>
  </si>
  <si>
    <t>18</t>
  </si>
  <si>
    <t>二、政府性基金预算财政拨款收入</t>
  </si>
  <si>
    <t>二、外交支出</t>
  </si>
  <si>
    <t>19</t>
  </si>
  <si>
    <t>三、国有资本经营预算财政拨款收入</t>
  </si>
  <si>
    <t>3</t>
  </si>
  <si>
    <t>三、国防支出</t>
  </si>
  <si>
    <t>20</t>
  </si>
  <si>
    <t>四、上级补助收入</t>
  </si>
  <si>
    <t>4</t>
  </si>
  <si>
    <t>四、公共安全支出</t>
  </si>
  <si>
    <t>21</t>
  </si>
  <si>
    <t>五、事业收入</t>
  </si>
  <si>
    <t>5</t>
  </si>
  <si>
    <t>五、教育支出</t>
  </si>
  <si>
    <t>22</t>
  </si>
  <si>
    <t>六、经营收入</t>
  </si>
  <si>
    <t>6</t>
  </si>
  <si>
    <t>六、科学技术支出</t>
  </si>
  <si>
    <t>23</t>
  </si>
  <si>
    <t>七、附属单位上缴收入</t>
  </si>
  <si>
    <t>7</t>
  </si>
  <si>
    <t>七、文化旅游体育与传媒支出</t>
  </si>
  <si>
    <t>24</t>
  </si>
  <si>
    <t>八、其他收入</t>
  </si>
  <si>
    <t>8</t>
  </si>
  <si>
    <t>八、社会保障和就业支出</t>
  </si>
  <si>
    <t>25</t>
  </si>
  <si>
    <t>9</t>
  </si>
  <si>
    <t>……</t>
  </si>
  <si>
    <t>26</t>
  </si>
  <si>
    <t>10</t>
  </si>
  <si>
    <t>十九、住房保障支出</t>
  </si>
  <si>
    <t>27</t>
  </si>
  <si>
    <t>11</t>
  </si>
  <si>
    <t>28</t>
  </si>
  <si>
    <t>12</t>
  </si>
  <si>
    <t>二十三、其他支出</t>
  </si>
  <si>
    <t>29</t>
  </si>
  <si>
    <t>13</t>
  </si>
  <si>
    <t>30</t>
  </si>
  <si>
    <t>本年收入合计</t>
  </si>
  <si>
    <t>14</t>
  </si>
  <si>
    <t>本年支出合计</t>
  </si>
  <si>
    <t>31</t>
  </si>
  <si>
    <t xml:space="preserve">         使用非财政拨款结余</t>
  </si>
  <si>
    <t>15</t>
  </si>
  <si>
    <t xml:space="preserve">                结余分配</t>
  </si>
  <si>
    <t>32</t>
  </si>
  <si>
    <t xml:space="preserve">         年初结转和结余</t>
  </si>
  <si>
    <t>16</t>
  </si>
  <si>
    <t xml:space="preserve">                年末结转和结余</t>
  </si>
  <si>
    <t>33</t>
  </si>
  <si>
    <t>总计</t>
  </si>
  <si>
    <t>17</t>
  </si>
  <si>
    <t>34</t>
  </si>
  <si>
    <t>注：1、本表反映部门本年度的总收支和年末结转结余情况。
    2、本套报表金额单位转换时可能存在尾数误差。
3、本表数据来源于部门决算报表Z01收入支出决算总表</t>
  </si>
  <si>
    <t>收入决算表</t>
  </si>
  <si>
    <t>公开02表</t>
  </si>
  <si>
    <t>部门：</t>
  </si>
  <si>
    <t>常德市社会科学界联合会</t>
  </si>
  <si>
    <t>财政拨款收入</t>
  </si>
  <si>
    <t>上级补助收入</t>
  </si>
  <si>
    <t>事业收入</t>
  </si>
  <si>
    <t>经营收入</t>
  </si>
  <si>
    <t>附属单位上缴收入</t>
  </si>
  <si>
    <t>其他收入</t>
  </si>
  <si>
    <t>功能分类科目编码</t>
  </si>
  <si>
    <t>科目名称</t>
  </si>
  <si>
    <t>栏次</t>
  </si>
  <si>
    <t>合计</t>
  </si>
  <si>
    <t>一般公共服务支出</t>
  </si>
  <si>
    <t>20129</t>
  </si>
  <si>
    <t>群众团体事务</t>
  </si>
  <si>
    <t>2012901</t>
  </si>
  <si>
    <t xml:space="preserve">  行政运行</t>
  </si>
  <si>
    <t>2012999</t>
  </si>
  <si>
    <t xml:space="preserve">  其他群众团体事务支出</t>
  </si>
  <si>
    <t>20132</t>
  </si>
  <si>
    <t>组织事务</t>
  </si>
  <si>
    <t>2013299</t>
  </si>
  <si>
    <t xml:space="preserve">  其他组织事务支出</t>
  </si>
  <si>
    <t>207</t>
  </si>
  <si>
    <t>文化旅游体育与传媒支出</t>
  </si>
  <si>
    <t>20799</t>
  </si>
  <si>
    <t>其他文化旅游体育与传媒支出</t>
  </si>
  <si>
    <t>2079999</t>
  </si>
  <si>
    <t xml:space="preserve">  其他文化旅游体育与传媒支出</t>
  </si>
  <si>
    <t>208</t>
  </si>
  <si>
    <t>社会保障和就业支出</t>
  </si>
  <si>
    <t>20805</t>
  </si>
  <si>
    <t>行政事业单位养老支出</t>
  </si>
  <si>
    <t>2080501</t>
  </si>
  <si>
    <t xml:space="preserve">  行政单位离退休</t>
  </si>
  <si>
    <t>2080506</t>
  </si>
  <si>
    <t xml:space="preserve">  机关事业单位职业年金缴费支出</t>
  </si>
  <si>
    <t>20899</t>
  </si>
  <si>
    <t>其他社会保障和就业支出</t>
  </si>
  <si>
    <t>2089901</t>
  </si>
  <si>
    <t xml:space="preserve">  其他社会保障和就业支出</t>
  </si>
  <si>
    <t>221</t>
  </si>
  <si>
    <t>住房保障支出</t>
  </si>
  <si>
    <t>22102</t>
  </si>
  <si>
    <t>住房改革支出</t>
  </si>
  <si>
    <t>2210201</t>
  </si>
  <si>
    <t xml:space="preserve">  住房公积金</t>
  </si>
  <si>
    <t>229</t>
  </si>
  <si>
    <t>其他支出</t>
  </si>
  <si>
    <t>22999</t>
  </si>
  <si>
    <t>2299901</t>
  </si>
  <si>
    <t xml:space="preserve">  其他支出</t>
  </si>
  <si>
    <t>注：1、本表反映部门本年度取得的各项收入情况，细化公开到功能分类项级科目。
2、本表数据来源于部门决算报表Z03收入决算表。</t>
  </si>
  <si>
    <t>支出决算表</t>
  </si>
  <si>
    <t>公开03表</t>
  </si>
  <si>
    <t>基本支出</t>
  </si>
  <si>
    <t>项目支出</t>
  </si>
  <si>
    <t>上缴上级支出</t>
  </si>
  <si>
    <t>经营支出</t>
  </si>
  <si>
    <t>对附属单位补助支出</t>
  </si>
  <si>
    <t>206</t>
  </si>
  <si>
    <t>科学技术支出</t>
  </si>
  <si>
    <t>20606</t>
  </si>
  <si>
    <t>社会科学</t>
  </si>
  <si>
    <t>2060699</t>
  </si>
  <si>
    <t xml:space="preserve">  其他社会科学支出</t>
  </si>
  <si>
    <t>注：1、本表反映部门本年度各项支出情况，细化公开到功能分类项级科目。
2、本表数据来源于部门决算报表Z04支出决算表。</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</si>
  <si>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</si>
  <si>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</si>
  <si>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</si>
  <si>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</si>
  <si>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</si>
  <si>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</si>
  <si>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</si>
  <si>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</si>
  <si>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</si>
  <si>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</si>
  <si>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</si>
  <si>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</si>
  <si>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</si>
  <si>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</si>
  <si>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注：1、本表反映部门本年度一般公共预算财政拨款、政府性基金预算财政拨款和国有资本经营预算财政拨款的总收支和年末结转结余情况。
2、本表数据来源于部门决算报表Z01_1财政拨款收入支出决算总表。</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</si>
  <si>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</si>
  <si>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</si>
  <si>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</si>
  <si>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</si>
  <si>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</si>
  <si>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</si>
  <si>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注：1、本表反映部门本年度一般公共预算财政拨款支出情况，细化公开到功能分类项级科目。
2、本表数据来源于部门决算报表Z07一般公共预算财政拨款支出决算表。</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</si>
  <si>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</si>
  <si>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</si>
  <si>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</si>
  <si>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</si>
  <si>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</si>
  <si>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</si>
  <si>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</si>
  <si>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</si>
  <si>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</si>
  <si>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</si>
  <si>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</si>
  <si>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</si>
  <si>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</si>
  <si>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</si>
  <si>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</si>
  <si>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</si>
  <si>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</si>
  <si>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</si>
  <si>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</si>
  <si>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</si>
  <si>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</si>
  <si>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</si>
  <si>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</si>
  <si>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</si>
  <si>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</si>
  <si>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</si>
  <si>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</si>
  <si>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</si>
  <si>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</si>
  <si>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</si>
  <si>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</si>
  <si>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</si>
  <si>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</si>
  <si>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</si>
  <si>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</si>
  <si>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</si>
  <si>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</si>
  <si>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</si>
  <si>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</si>
  <si>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</si>
  <si>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</si>
  <si>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</si>
  <si>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</si>
  <si>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</si>
  <si>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</si>
  <si>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</si>
  <si>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</si>
  <si>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</si>
  <si>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</si>
  <si>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</si>
  <si>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</si>
  <si>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</si>
  <si>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</si>
  <si>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</si>
  <si>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</si>
  <si>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</si>
  <si>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</si>
  <si>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</si>
  <si>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</si>
  <si>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</si>
  <si>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</si>
  <si>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</si>
  <si>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</si>
  <si>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</si>
  <si>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</si>
  <si>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</si>
  <si>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</si>
  <si>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</si>
  <si>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</si>
  <si>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</si>
  <si>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</si>
  <si>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</si>
  <si>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</si>
  <si>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</si>
  <si>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</si>
  <si>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</si>
  <si>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</si>
  <si>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</si>
  <si>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</si>
  <si>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</si>
  <si>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</si>
  <si>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</si>
  <si>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注：1、本表反映部门本年度一般公共预算财政拨款基本支出明细情况。</t>
  </si>
  <si>
    <t>2、本表数据来源于部门决算报表Z08_1一般公共预算财政拨款基本支出决算表。</t>
  </si>
  <si>
    <t>一般公共预算财政拨款“三公”经费支出决算表</t>
  </si>
  <si>
    <r>
      <t>公开0</t>
    </r>
    <r>
      <rPr>
        <sz val="10"/>
        <color indexed="8"/>
        <rFont val="宋体"/>
        <family val="0"/>
      </rPr>
      <t>7</t>
    </r>
    <r>
      <rPr>
        <sz val="10"/>
        <color indexed="8"/>
        <rFont val="宋体"/>
        <family val="0"/>
      </rPr>
      <t>表</t>
    </r>
  </si>
  <si>
    <r>
      <t>部门：</t>
    </r>
    <r>
      <rPr>
        <b/>
        <sz val="10"/>
        <color indexed="8"/>
        <rFont val="宋体"/>
        <family val="0"/>
      </rPr>
      <t>常德市社会科学界联合会</t>
    </r>
  </si>
  <si>
    <t>预算数</t>
  </si>
  <si>
    <t>因公出国（境）费</t>
  </si>
  <si>
    <t>公务用车购置及运行费</t>
  </si>
  <si>
    <t>公务接待费</t>
  </si>
  <si>
    <t>公务用车
购置费</t>
  </si>
  <si>
    <t>公务用车
运行费</t>
  </si>
  <si>
    <t xml:space="preserve">  注：1、本表反映部门本年度“三公”经费支出预决算情况。其中，预算数为“三公”经费全年预算数，反映按规定程序调整后的预算数；决算数是包括当年一般公共预算财政拨款和以前年度结转资金安排的实际支出。
2、本表数据来源于部门决算报表F03机构运行信息表。</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</si>
  <si>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</si>
  <si>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</si>
  <si>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</si>
  <si>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</si>
  <si>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</si>
  <si>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本单位无政府性基金预算财政拨款的收支安排</t>
  </si>
  <si>
    <t xml:space="preserve"> 注：1、本表反映部门本年度政府性基金预算财政拨款收入、支出及结转和结余情况，细化公开到功能分类项级科目。
2、本表数据来源于部门决算报表Z09政府性基金预算财政拨款收入支出决算表。
(若本单位无政府性基金收支,请说明：XX单位没有政府性基金收入，也没有使用政府性基金安排的支出，故本表无数据。不能删除此表)</t>
  </si>
  <si>
    <t>国有资本经营预算财政拨款支出决算表</t>
  </si>
  <si>
    <t>公开09表</t>
  </si>
  <si>
    <t>本单位无国有资本经营预算财政拨款的收支安排</t>
  </si>
  <si>
    <t>注：1、本表反映部门本年度国有资本经营预算财政拨款支出情况，细化公开到功能分类项级科目。
2、本表数据来源于部门决算报表Z12国有资本经营预算财政拨款支出决算表。
(若本单位无国有资本经营预算收支,请说明：XX单位没有国有资本经营预算收入，也没有使用国有资本经营预算的支出，故本表无数据。不能删除此表)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</si>
</sst>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6">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0.5"/>
      <color indexed="8"/>
      <name val="宋体"/>
      <family val="0"/>
    </font>
    <font>
      <sz val="11"/>
      <color indexed="8"/>
      <name val="宋体"/>
      <family val="0"/>
    </font>
    <font>
      <sz val="12"/>
      <name val="黑体"/>
      <family val="3"/>
    </font>
    <font>
      <b/>
      <sz val="11"/>
      <name val="宋体"/>
      <family val="0"/>
    </font>
    <font>
      <sz val="11"/>
      <color indexed="9"/>
      <name val="宋体"/>
      <family val="0"/>
    </font>
    <font>
      <b/>
      <sz val="11"/>
      <color indexed="8"/>
      <name val="宋体"/>
      <family val="0"/>
    </font>
    <font>
      <u val="single"/>
      <sz val="11"/>
      <color indexed="20"/>
      <name val="宋体"/>
      <family val="0"/>
    </font>
    <font>
      <u val="single"/>
      <sz val="12"/>
      <color indexed="12"/>
      <name val="宋体"/>
      <family val="0"/>
    </font>
    <font>
      <b/>
      <sz val="11"/>
      <color indexed="9"/>
      <name val="宋体"/>
      <family val="0"/>
    </font>
    <font>
      <sz val="11"/>
      <color indexed="19"/>
      <name val="宋体"/>
      <family val="0"/>
    </font>
    <font>
      <sz val="11"/>
      <color indexed="20"/>
      <name val="宋体"/>
      <family val="0"/>
    </font>
    <font>
      <b/>
      <sz val="13"/>
      <color indexed="62"/>
      <name val="宋体"/>
      <family val="0"/>
    </font>
    <font>
      <i/>
      <sz val="11"/>
      <color indexed="23"/>
      <name val="宋体"/>
      <family val="0"/>
    </font>
    <font>
      <sz val="11"/>
      <color indexed="62"/>
      <name val="宋体"/>
      <family val="0"/>
    </font>
    <font>
      <b/>
      <sz val="15"/>
      <color indexed="62"/>
      <name val="宋体"/>
      <family val="0"/>
    </font>
    <font>
      <sz val="11"/>
      <color indexed="17"/>
      <name val="宋体"/>
      <family val="0"/>
    </font>
    <font>
      <sz val="11"/>
      <color indexed="16"/>
      <name val="宋体"/>
      <family val="0"/>
    </font>
    <font>
      <b/>
      <sz val="11"/>
      <color indexed="62"/>
      <name val="宋体"/>
      <family val="0"/>
    </font>
    <font>
      <sz val="11"/>
      <color indexed="53"/>
      <name val="宋体"/>
      <family val="0"/>
    </font>
    <font>
      <b/>
      <sz val="18"/>
      <color indexed="62"/>
      <name val="宋体"/>
      <family val="0"/>
    </font>
    <font>
      <b/>
      <sz val="11"/>
      <color indexed="53"/>
      <name val="宋体"/>
      <family val="0"/>
    </font>
    <font>
      <b/>
      <sz val="11"/>
      <color indexed="63"/>
      <name val="宋体"/>
      <family val="0"/>
    </font>
    <font>
      <sz val="11"/>
      <color indexed="10"/>
      <name val="宋体"/>
      <family val="0"/>
    </font>
    <font>
      <sz val="10"/>
      <name val="Arial"/>
      <family val="2"/>
    </font>
    <font>
      <b/>
      <sz val="10"/>
      <color indexed="8"/>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2" fillId="0" borderId="0" applyFont="0" applyFill="0" applyBorder="0" applyAlignment="0" applyProtection="0"/>
    <xf numFmtId="0" fontId="12" fillId="2" borderId="0" applyNumberFormat="0" applyBorder="0" applyAlignment="0" applyProtection="0"/>
    <xf numFmtId="0" fontId="24" fillId="3" borderId="1" applyNumberFormat="0" applyAlignment="0" applyProtection="0"/>
    <xf numFmtId="44" fontId="12" fillId="0" borderId="0" applyFont="0" applyFill="0" applyBorder="0" applyAlignment="0" applyProtection="0"/>
    <xf numFmtId="0" fontId="21" fillId="4" borderId="0" applyNumberFormat="0" applyBorder="0" applyAlignment="0" applyProtection="0"/>
    <xf numFmtId="41" fontId="12" fillId="0" borderId="0" applyFont="0" applyFill="0" applyBorder="0" applyAlignment="0" applyProtection="0"/>
    <xf numFmtId="0" fontId="12" fillId="5" borderId="0" applyNumberFormat="0" applyBorder="0" applyAlignment="0" applyProtection="0"/>
    <xf numFmtId="0" fontId="27" fillId="4" borderId="0" applyNumberFormat="0" applyBorder="0" applyAlignment="0" applyProtection="0"/>
    <xf numFmtId="43" fontId="12" fillId="0" borderId="0" applyFont="0" applyFill="0" applyBorder="0" applyAlignment="0" applyProtection="0"/>
    <xf numFmtId="0" fontId="15" fillId="6" borderId="0" applyNumberFormat="0" applyBorder="0" applyAlignment="0" applyProtection="0"/>
    <xf numFmtId="0" fontId="18" fillId="0" borderId="0" applyNumberFormat="0" applyFill="0" applyBorder="0" applyAlignment="0" applyProtection="0"/>
    <xf numFmtId="0" fontId="21" fillId="4" borderId="0" applyNumberFormat="0" applyBorder="0" applyAlignment="0" applyProtection="0"/>
    <xf numFmtId="9" fontId="12" fillId="0" borderId="0" applyFont="0" applyFill="0" applyBorder="0" applyAlignment="0" applyProtection="0"/>
    <xf numFmtId="0" fontId="17" fillId="0" borderId="0" applyNumberFormat="0" applyFill="0" applyBorder="0" applyAlignment="0" applyProtection="0"/>
    <xf numFmtId="0" fontId="12" fillId="2" borderId="2" applyNumberFormat="0" applyFont="0" applyAlignment="0" applyProtection="0"/>
    <xf numFmtId="0" fontId="0" fillId="0" borderId="0">
      <alignment vertical="center"/>
      <protection/>
    </xf>
    <xf numFmtId="0" fontId="15" fillId="7" borderId="0" applyNumberFormat="0" applyBorder="0" applyAlignment="0" applyProtection="0"/>
    <xf numFmtId="0" fontId="28" fillId="0" borderId="0" applyNumberFormat="0" applyFill="0" applyBorder="0" applyAlignment="0" applyProtection="0"/>
    <xf numFmtId="0" fontId="33" fillId="0" borderId="0" applyNumberFormat="0" applyFill="0" applyBorder="0" applyAlignment="0" applyProtection="0"/>
    <xf numFmtId="0" fontId="30" fillId="0" borderId="0" applyNumberFormat="0" applyFill="0" applyBorder="0" applyAlignment="0" applyProtection="0"/>
    <xf numFmtId="0" fontId="0" fillId="0" borderId="0">
      <alignment/>
      <protection/>
    </xf>
    <xf numFmtId="0" fontId="23" fillId="0" borderId="0" applyNumberFormat="0" applyFill="0" applyBorder="0" applyAlignment="0" applyProtection="0"/>
    <xf numFmtId="0" fontId="0" fillId="0" borderId="0">
      <alignment/>
      <protection/>
    </xf>
    <xf numFmtId="0" fontId="25" fillId="0" borderId="3" applyNumberFormat="0" applyFill="0" applyAlignment="0" applyProtection="0"/>
    <xf numFmtId="0" fontId="7" fillId="0" borderId="0">
      <alignment/>
      <protection/>
    </xf>
    <xf numFmtId="0" fontId="22" fillId="0" borderId="4" applyNumberFormat="0" applyFill="0" applyAlignment="0" applyProtection="0"/>
    <xf numFmtId="0" fontId="15" fillId="6" borderId="0" applyNumberFormat="0" applyBorder="0" applyAlignment="0" applyProtection="0"/>
    <xf numFmtId="0" fontId="28" fillId="0" borderId="5" applyNumberFormat="0" applyFill="0" applyAlignment="0" applyProtection="0"/>
    <xf numFmtId="0" fontId="15" fillId="6" borderId="0" applyNumberFormat="0" applyBorder="0" applyAlignment="0" applyProtection="0"/>
    <xf numFmtId="0" fontId="32" fillId="8" borderId="6" applyNumberFormat="0" applyAlignment="0" applyProtection="0"/>
    <xf numFmtId="0" fontId="31" fillId="8" borderId="1" applyNumberFormat="0" applyAlignment="0" applyProtection="0"/>
    <xf numFmtId="0" fontId="21" fillId="4" borderId="0" applyNumberFormat="0" applyBorder="0" applyAlignment="0" applyProtection="0"/>
    <xf numFmtId="0" fontId="19" fillId="9" borderId="7" applyNumberFormat="0" applyAlignment="0" applyProtection="0"/>
    <xf numFmtId="0" fontId="12" fillId="2" borderId="0" applyNumberFormat="0" applyBorder="0" applyAlignment="0" applyProtection="0"/>
    <xf numFmtId="0" fontId="15" fillId="10" borderId="0" applyNumberFormat="0" applyBorder="0" applyAlignment="0" applyProtection="0"/>
    <xf numFmtId="0" fontId="29" fillId="0" borderId="8" applyNumberFormat="0" applyFill="0" applyAlignment="0" applyProtection="0"/>
    <xf numFmtId="0" fontId="16" fillId="0" borderId="9" applyNumberFormat="0" applyFill="0" applyAlignment="0" applyProtection="0"/>
    <xf numFmtId="0" fontId="26" fillId="5" borderId="0" applyNumberFormat="0" applyBorder="0" applyAlignment="0" applyProtection="0"/>
    <xf numFmtId="0" fontId="20" fillId="11" borderId="0" applyNumberFormat="0" applyBorder="0" applyAlignment="0" applyProtection="0"/>
    <xf numFmtId="0" fontId="12" fillId="12" borderId="0" applyNumberFormat="0" applyBorder="0" applyAlignment="0" applyProtection="0"/>
    <xf numFmtId="0" fontId="15" fillId="13"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5" fillId="16" borderId="0" applyNumberFormat="0" applyBorder="0" applyAlignment="0" applyProtection="0"/>
    <xf numFmtId="0" fontId="12" fillId="14" borderId="0" applyNumberFormat="0" applyBorder="0" applyAlignment="0" applyProtection="0"/>
    <xf numFmtId="0" fontId="15" fillId="17" borderId="0" applyNumberFormat="0" applyBorder="0" applyAlignment="0" applyProtection="0"/>
    <xf numFmtId="0" fontId="15" fillId="7" borderId="0" applyNumberFormat="0" applyBorder="0" applyAlignment="0" applyProtection="0"/>
    <xf numFmtId="0" fontId="12" fillId="3" borderId="0" applyNumberFormat="0" applyBorder="0" applyAlignment="0" applyProtection="0"/>
    <xf numFmtId="0" fontId="15" fillId="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12" fillId="0" borderId="0">
      <alignment vertical="center"/>
      <protection/>
    </xf>
    <xf numFmtId="0" fontId="21"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34" fillId="0" borderId="0">
      <alignment/>
      <protection/>
    </xf>
  </cellStyleXfs>
  <cellXfs count="125">
    <xf numFmtId="0" fontId="0" fillId="0" borderId="0" xfId="0" applyAlignment="1">
      <alignment/>
    </xf>
    <xf numFmtId="0" fontId="0" fillId="0" borderId="0" xfId="80" applyAlignment="1">
      <alignment vertical="center" wrapText="1"/>
      <protection/>
    </xf>
    <xf numFmtId="0" fontId="2" fillId="8" borderId="0" xfId="80" applyFont="1" applyFill="1" applyAlignment="1">
      <alignment horizontal="center" vertical="center" wrapText="1"/>
      <protection/>
    </xf>
    <xf numFmtId="0" fontId="3" fillId="8" borderId="0" xfId="80" applyFont="1" applyFill="1" applyAlignment="1">
      <alignment horizontal="center" vertical="center" wrapText="1"/>
      <protection/>
    </xf>
    <xf numFmtId="0" fontId="3" fillId="8" borderId="0" xfId="80" applyFont="1" applyFill="1" applyAlignment="1">
      <alignment vertical="center" wrapText="1"/>
      <protection/>
    </xf>
    <xf numFmtId="0" fontId="4" fillId="8" borderId="0" xfId="15" applyFont="1" applyFill="1" applyAlignment="1">
      <alignment horizontal="right" vertical="center"/>
      <protection/>
    </xf>
    <xf numFmtId="0" fontId="4" fillId="8" borderId="0" xfId="15" applyFont="1" applyFill="1" applyAlignment="1">
      <alignment horizontal="left" vertical="center"/>
      <protection/>
    </xf>
    <xf numFmtId="0" fontId="3" fillId="8" borderId="0" xfId="80" applyFont="1" applyFill="1" applyBorder="1" applyAlignment="1">
      <alignment vertical="center" wrapText="1"/>
      <protection/>
    </xf>
    <xf numFmtId="0" fontId="0" fillId="0" borderId="10" xfId="80" applyFont="1" applyBorder="1" applyAlignment="1">
      <alignment horizontal="center" vertical="center" wrapText="1"/>
      <protection/>
    </xf>
    <xf numFmtId="0" fontId="0" fillId="0" borderId="10" xfId="80" applyFont="1" applyFill="1" applyBorder="1" applyAlignment="1">
      <alignment horizontal="center" vertical="center" wrapText="1"/>
      <protection/>
    </xf>
    <xf numFmtId="4" fontId="0" fillId="0" borderId="10" xfId="80" applyNumberFormat="1" applyFont="1" applyFill="1" applyBorder="1" applyAlignment="1">
      <alignment horizontal="center" vertical="center" wrapText="1"/>
      <protection/>
    </xf>
    <xf numFmtId="0" fontId="3" fillId="0" borderId="10" xfId="80" applyFont="1" applyBorder="1" applyAlignment="1">
      <alignment vertical="center" wrapText="1"/>
      <protection/>
    </xf>
    <xf numFmtId="0" fontId="0" fillId="0" borderId="10" xfId="80" applyFont="1" applyFill="1" applyBorder="1" applyAlignment="1">
      <alignment vertical="center" wrapText="1"/>
      <protection/>
    </xf>
    <xf numFmtId="4" fontId="0" fillId="0" borderId="10" xfId="80" applyNumberFormat="1" applyFont="1" applyFill="1" applyBorder="1" applyAlignment="1">
      <alignment vertical="center" wrapText="1"/>
      <protection/>
    </xf>
    <xf numFmtId="0" fontId="0" fillId="0" borderId="10" xfId="80" applyFont="1" applyBorder="1" applyAlignment="1">
      <alignmen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5" fillId="8"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8" borderId="11" xfId="80" applyFont="1" applyFill="1" applyBorder="1" applyAlignment="1">
      <alignment horizontal="left" vertical="center" wrapText="1"/>
      <protection/>
    </xf>
    <xf numFmtId="0" fontId="0" fillId="0" borderId="11" xfId="0" applyBorder="1" applyAlignment="1">
      <alignment horizontal="left" vertical="center" wrapText="1"/>
    </xf>
    <xf numFmtId="0" fontId="0" fillId="0" borderId="0" xfId="80" applyFont="1" applyAlignment="1">
      <alignment horizontal="left" vertical="center"/>
      <protection/>
    </xf>
    <xf numFmtId="0" fontId="1" fillId="0" borderId="10" xfId="80" applyFont="1" applyFill="1" applyBorder="1" applyAlignment="1">
      <alignment horizontal="center" vertical="center" wrapText="1"/>
      <protection/>
    </xf>
    <xf numFmtId="0" fontId="1" fillId="0" borderId="10" xfId="80" applyFont="1" applyBorder="1" applyAlignment="1">
      <alignment horizontal="center" vertical="center" wrapText="1"/>
      <protection/>
    </xf>
    <xf numFmtId="0" fontId="0" fillId="8"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8" fillId="0" borderId="0" xfId="40" applyFont="1" applyAlignment="1">
      <alignment horizontal="center" vertical="center"/>
      <protection/>
    </xf>
    <xf numFmtId="0" fontId="7" fillId="0" borderId="0" xfId="40" applyFont="1" applyAlignment="1">
      <alignment vertical="center"/>
      <protection/>
    </xf>
    <xf numFmtId="0" fontId="4" fillId="0" borderId="0" xfId="40" applyFont="1" applyAlignment="1">
      <alignment vertical="center"/>
      <protection/>
    </xf>
    <xf numFmtId="0" fontId="4" fillId="0" borderId="10" xfId="0" applyFont="1" applyBorder="1" applyAlignment="1">
      <alignment horizontal="center" vertical="center" wrapText="1"/>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176" fontId="4" fillId="0" borderId="10" xfId="0" applyNumberFormat="1" applyFont="1" applyFill="1" applyBorder="1" applyAlignment="1">
      <alignment vertical="center"/>
    </xf>
    <xf numFmtId="0" fontId="9" fillId="0" borderId="10" xfId="0" applyFont="1" applyFill="1" applyBorder="1" applyAlignment="1">
      <alignment vertical="center"/>
    </xf>
    <xf numFmtId="0" fontId="4" fillId="0" borderId="10" xfId="0" applyFont="1" applyBorder="1" applyAlignment="1">
      <alignment horizontal="center" vertical="center"/>
    </xf>
    <xf numFmtId="176" fontId="4" fillId="0" borderId="10" xfId="0" applyNumberFormat="1" applyFont="1" applyBorder="1" applyAlignment="1">
      <alignment vertical="center"/>
    </xf>
    <xf numFmtId="0" fontId="10" fillId="0" borderId="12" xfId="40" applyFont="1" applyBorder="1" applyAlignment="1">
      <alignment horizontal="left" vertical="center" wrapText="1"/>
      <protection/>
    </xf>
    <xf numFmtId="0" fontId="10" fillId="0" borderId="0" xfId="40" applyFont="1" applyBorder="1" applyAlignment="1">
      <alignment horizontal="left" vertical="center" wrapText="1"/>
      <protection/>
    </xf>
    <xf numFmtId="0" fontId="11" fillId="0" borderId="0" xfId="0" applyFont="1" applyAlignment="1">
      <alignment horizontal="justify"/>
    </xf>
    <xf numFmtId="0" fontId="4" fillId="8" borderId="0" xfId="79" applyFont="1" applyFill="1" applyAlignment="1">
      <alignment horizontal="right" vertical="center"/>
      <protection/>
    </xf>
    <xf numFmtId="0" fontId="4" fillId="0" borderId="0" xfId="40" applyFont="1" applyAlignment="1">
      <alignment horizontal="right" vertical="center"/>
      <protection/>
    </xf>
    <xf numFmtId="176" fontId="7" fillId="0" borderId="0" xfId="40" applyNumberFormat="1" applyAlignment="1">
      <alignment vertical="center"/>
      <protection/>
    </xf>
    <xf numFmtId="49" fontId="0" fillId="8" borderId="10" xfId="0" applyNumberFormat="1" applyFill="1" applyBorder="1" applyAlignment="1">
      <alignment horizontal="left" vertical="center"/>
    </xf>
    <xf numFmtId="0" fontId="12" fillId="0" borderId="10" xfId="0" applyFont="1" applyBorder="1" applyAlignment="1">
      <alignment horizontal="left" vertical="center"/>
    </xf>
    <xf numFmtId="49" fontId="0" fillId="0" borderId="10" xfId="0" applyNumberFormat="1" applyBorder="1" applyAlignment="1">
      <alignment horizontal="left" vertical="center"/>
    </xf>
    <xf numFmtId="0" fontId="5"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3" fillId="0" borderId="0" xfId="15" applyFont="1" applyAlignment="1">
      <alignment horizontal="left" vertical="center"/>
      <protection/>
    </xf>
    <xf numFmtId="0" fontId="8" fillId="0" borderId="0" xfId="15" applyFont="1" applyFill="1" applyAlignment="1">
      <alignment horizontal="center" vertical="center"/>
      <protection/>
    </xf>
    <xf numFmtId="0" fontId="0" fillId="8" borderId="0" xfId="15" applyFill="1" applyAlignment="1">
      <alignment horizontal="right" vertical="center"/>
      <protection/>
    </xf>
    <xf numFmtId="176" fontId="0" fillId="8" borderId="10" xfId="15" applyNumberFormat="1" applyFont="1" applyFill="1" applyBorder="1" applyAlignment="1">
      <alignment horizontal="center" vertical="center"/>
      <protection/>
    </xf>
    <xf numFmtId="176" fontId="0" fillId="0" borderId="10" xfId="15" applyNumberFormat="1" applyFont="1" applyFill="1" applyBorder="1" applyAlignment="1">
      <alignment horizontal="center" vertical="center"/>
      <protection/>
    </xf>
    <xf numFmtId="176" fontId="3" fillId="0" borderId="10" xfId="15" applyNumberFormat="1" applyFont="1" applyFill="1" applyBorder="1" applyAlignment="1">
      <alignment horizontal="center" vertical="center"/>
      <protection/>
    </xf>
    <xf numFmtId="49" fontId="0" fillId="0" borderId="10" xfId="15" applyNumberFormat="1" applyFont="1" applyFill="1" applyBorder="1" applyAlignment="1">
      <alignment horizontal="center" vertical="center" wrapText="1"/>
      <protection/>
    </xf>
    <xf numFmtId="49" fontId="0" fillId="0" borderId="10" xfId="15" applyNumberFormat="1" applyFont="1" applyFill="1" applyBorder="1" applyAlignment="1">
      <alignment horizontal="center" vertical="center"/>
      <protection/>
    </xf>
    <xf numFmtId="176" fontId="1" fillId="0" borderId="10" xfId="15" applyNumberFormat="1" applyFont="1" applyFill="1" applyBorder="1" applyAlignment="1">
      <alignment horizontal="left" vertical="center"/>
      <protection/>
    </xf>
    <xf numFmtId="176" fontId="1" fillId="0" borderId="10" xfId="15" applyNumberFormat="1" applyFont="1" applyFill="1" applyBorder="1" applyAlignment="1">
      <alignment horizontal="center" vertical="center"/>
      <protection/>
    </xf>
    <xf numFmtId="176" fontId="1" fillId="0" borderId="10" xfId="15" applyNumberFormat="1" applyFont="1" applyFill="1" applyBorder="1" applyAlignment="1">
      <alignment horizontal="right" vertical="center"/>
      <protection/>
    </xf>
    <xf numFmtId="0" fontId="1" fillId="0" borderId="10" xfId="15" applyNumberFormat="1" applyFont="1" applyFill="1" applyBorder="1" applyAlignment="1">
      <alignment horizontal="center" vertical="center"/>
      <protection/>
    </xf>
    <xf numFmtId="0" fontId="1" fillId="8" borderId="10" xfId="15" applyNumberFormat="1" applyFont="1" applyFill="1" applyBorder="1" applyAlignment="1">
      <alignment horizontal="center" vertical="center"/>
      <protection/>
    </xf>
    <xf numFmtId="176" fontId="0" fillId="0" borderId="10" xfId="15" applyNumberFormat="1" applyFont="1" applyFill="1" applyBorder="1" applyAlignment="1">
      <alignment horizontal="left" vertical="center"/>
      <protection/>
    </xf>
    <xf numFmtId="176" fontId="14" fillId="0" borderId="10" xfId="15" applyNumberFormat="1" applyFont="1" applyFill="1" applyBorder="1" applyAlignment="1">
      <alignment horizontal="center" vertical="center"/>
      <protection/>
    </xf>
    <xf numFmtId="176" fontId="1" fillId="8" borderId="10" xfId="15" applyNumberFormat="1" applyFont="1" applyFill="1" applyBorder="1" applyAlignment="1">
      <alignment horizontal="center" vertical="center"/>
      <protection/>
    </xf>
    <xf numFmtId="176" fontId="14" fillId="8" borderId="10" xfId="15" applyNumberFormat="1" applyFont="1" applyFill="1" applyBorder="1" applyAlignment="1">
      <alignment horizontal="center" vertical="center"/>
      <protection/>
    </xf>
    <xf numFmtId="176" fontId="14" fillId="0" borderId="10" xfId="15" applyNumberFormat="1" applyFont="1" applyFill="1" applyBorder="1" applyAlignment="1">
      <alignment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5" fillId="0" borderId="0" xfId="15" applyFont="1" applyBorder="1" applyAlignment="1">
      <alignment horizontal="right" vertical="center"/>
      <protection/>
    </xf>
    <xf numFmtId="0" fontId="3" fillId="0" borderId="0" xfId="15" applyFont="1" applyBorder="1" applyAlignment="1">
      <alignment horizontal="right" vertical="center"/>
      <protection/>
    </xf>
    <xf numFmtId="176" fontId="1" fillId="0" borderId="10" xfId="15"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8" borderId="0" xfId="0" applyFill="1" applyAlignment="1">
      <alignment horizontal="right" vertical="center"/>
    </xf>
    <xf numFmtId="0" fontId="0" fillId="8" borderId="11" xfId="0" applyFill="1" applyBorder="1" applyAlignment="1">
      <alignment horizontal="left" vertical="center"/>
    </xf>
    <xf numFmtId="0" fontId="4" fillId="8" borderId="0" xfId="0" applyFont="1" applyFill="1" applyAlignment="1">
      <alignment horizontal="center" vertical="center"/>
    </xf>
    <xf numFmtId="176" fontId="0" fillId="8" borderId="10" xfId="0" applyNumberFormat="1" applyFill="1" applyBorder="1" applyAlignment="1">
      <alignment horizontal="center" vertical="center" wrapText="1"/>
    </xf>
    <xf numFmtId="176" fontId="0" fillId="8" borderId="10" xfId="0" applyNumberFormat="1" applyFont="1" applyFill="1" applyBorder="1" applyAlignment="1">
      <alignment horizontal="center" vertical="center" wrapText="1"/>
    </xf>
    <xf numFmtId="49" fontId="0" fillId="8" borderId="10" xfId="0" applyNumberFormat="1" applyFill="1" applyBorder="1" applyAlignment="1">
      <alignment horizontal="center" vertical="center"/>
    </xf>
    <xf numFmtId="49" fontId="0" fillId="8" borderId="10" xfId="0" applyNumberFormat="1" applyFont="1" applyFill="1" applyBorder="1" applyAlignment="1">
      <alignment horizontal="center" vertical="center"/>
    </xf>
    <xf numFmtId="176" fontId="0" fillId="8" borderId="10" xfId="0" applyNumberFormat="1" applyFill="1" applyBorder="1" applyAlignment="1">
      <alignment horizontal="center" vertical="center"/>
    </xf>
    <xf numFmtId="176" fontId="0" fillId="0" borderId="10" xfId="0" applyNumberForma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0" xfId="0" applyNumberFormat="1" applyFill="1" applyBorder="1" applyAlignment="1">
      <alignment horizontal="center" vertical="center" wrapText="1"/>
    </xf>
    <xf numFmtId="49" fontId="0" fillId="8" borderId="12" xfId="0" applyNumberFormat="1" applyFill="1" applyBorder="1" applyAlignment="1">
      <alignment horizontal="left" vertical="center"/>
    </xf>
    <xf numFmtId="49" fontId="0" fillId="0" borderId="12" xfId="0" applyNumberFormat="1" applyBorder="1" applyAlignment="1">
      <alignment horizontal="left" vertical="center"/>
    </xf>
    <xf numFmtId="0" fontId="12" fillId="0" borderId="12" xfId="0" applyFont="1" applyBorder="1" applyAlignment="1">
      <alignment horizontal="left" vertical="center"/>
    </xf>
    <xf numFmtId="176" fontId="0" fillId="0" borderId="12" xfId="0" applyNumberFormat="1" applyFill="1" applyBorder="1" applyAlignment="1">
      <alignment horizontal="right" vertical="center"/>
    </xf>
    <xf numFmtId="0" fontId="0" fillId="0" borderId="12" xfId="0" applyBorder="1" applyAlignment="1">
      <alignment horizontal="left" vertical="center" wrapText="1"/>
    </xf>
    <xf numFmtId="0" fontId="0" fillId="0" borderId="0" xfId="0" applyAlignment="1">
      <alignment vertical="center"/>
    </xf>
    <xf numFmtId="0" fontId="13" fillId="0" borderId="0" xfId="15" applyFont="1" applyAlignment="1">
      <alignment horizontal="right" vertical="center"/>
      <protection/>
    </xf>
    <xf numFmtId="176" fontId="3" fillId="8" borderId="10" xfId="15" applyNumberFormat="1" applyFont="1" applyFill="1" applyBorder="1" applyAlignment="1">
      <alignment horizontal="center" vertical="center"/>
      <protection/>
    </xf>
    <xf numFmtId="176" fontId="1" fillId="8" borderId="10" xfId="15" applyNumberFormat="1" applyFont="1" applyFill="1" applyBorder="1" applyAlignment="1">
      <alignment horizontal="left" vertical="center"/>
      <protection/>
    </xf>
    <xf numFmtId="0" fontId="3" fillId="0" borderId="10" xfId="15" applyFont="1" applyBorder="1" applyAlignment="1">
      <alignment horizontal="right" vertical="center"/>
      <protection/>
    </xf>
    <xf numFmtId="0" fontId="3" fillId="0" borderId="10" xfId="15" applyFont="1" applyBorder="1" applyAlignment="1">
      <alignment horizontal="left" vertical="center"/>
      <protection/>
    </xf>
    <xf numFmtId="176" fontId="0" fillId="8" borderId="10" xfId="15" applyNumberFormat="1" applyFont="1" applyFill="1" applyBorder="1" applyAlignment="1" quotePrefix="1">
      <alignment horizontal="center" vertical="center"/>
      <protection/>
    </xf>
    <xf numFmtId="176" fontId="3" fillId="8" borderId="10" xfId="15" applyNumberFormat="1" applyFont="1" applyFill="1" applyBorder="1" applyAlignment="1" quotePrefix="1">
      <alignment horizontal="center" vertical="center"/>
      <protection/>
    </xf>
    <xf numFmtId="176" fontId="1" fillId="0" borderId="10" xfId="15" applyNumberFormat="1" applyFont="1" applyFill="1" applyBorder="1" applyAlignment="1" quotePrefix="1">
      <alignment horizontal="left" vertical="center"/>
      <protection/>
    </xf>
    <xf numFmtId="176" fontId="1" fillId="8" borderId="10" xfId="15" applyNumberFormat="1" applyFont="1" applyFill="1" applyBorder="1" applyAlignment="1" quotePrefix="1">
      <alignment horizontal="center" vertical="center"/>
      <protection/>
    </xf>
    <xf numFmtId="176" fontId="1" fillId="8" borderId="10" xfId="15" applyNumberFormat="1" applyFont="1" applyFill="1" applyBorder="1" applyAlignment="1" quotePrefix="1">
      <alignment horizontal="left" vertical="center"/>
      <protection/>
    </xf>
    <xf numFmtId="176" fontId="14" fillId="0" borderId="10" xfId="15" applyNumberFormat="1" applyFont="1" applyFill="1" applyBorder="1" applyAlignment="1" quotePrefix="1">
      <alignment horizontal="center" vertical="center"/>
      <protection/>
    </xf>
    <xf numFmtId="176" fontId="14" fillId="8" borderId="10" xfId="15" applyNumberFormat="1" applyFont="1" applyFill="1" applyBorder="1" applyAlignment="1" quotePrefix="1">
      <alignment horizontal="center" vertical="center"/>
      <protection/>
    </xf>
    <xf numFmtId="176" fontId="0" fillId="8"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wrapText="1"/>
    </xf>
    <xf numFmtId="176" fontId="0" fillId="8" borderId="10" xfId="0" applyNumberFormat="1" applyFill="1" applyBorder="1" applyAlignment="1" quotePrefix="1">
      <alignment horizontal="center" vertical="center"/>
    </xf>
    <xf numFmtId="176" fontId="0" fillId="8" borderId="10" xfId="0" applyNumberFormat="1" applyFont="1" applyFill="1" applyBorder="1" applyAlignment="1" quotePrefix="1">
      <alignment horizontal="center" vertical="center" wrapText="1"/>
    </xf>
    <xf numFmtId="49" fontId="0" fillId="8" borderId="10" xfId="0" applyNumberFormat="1" applyFill="1" applyBorder="1" applyAlignment="1" quotePrefix="1">
      <alignment horizontal="center" vertical="center"/>
    </xf>
    <xf numFmtId="49" fontId="0" fillId="8" borderId="10" xfId="0" applyNumberFormat="1" applyFont="1" applyFill="1" applyBorder="1" applyAlignment="1" quotePrefix="1">
      <alignment horizontal="center" vertical="center"/>
    </xf>
    <xf numFmtId="49" fontId="0" fillId="8" borderId="10" xfId="0" applyNumberFormat="1" applyFill="1" applyBorder="1" applyAlignment="1" quotePrefix="1">
      <alignment horizontal="left" vertical="center"/>
    </xf>
    <xf numFmtId="176" fontId="0" fillId="0" borderId="10" xfId="15" applyNumberFormat="1" applyFont="1" applyFill="1" applyBorder="1" applyAlignment="1" quotePrefix="1">
      <alignment horizontal="center" vertical="center"/>
      <protection/>
    </xf>
    <xf numFmtId="176" fontId="3" fillId="0" borderId="10" xfId="15" applyNumberFormat="1" applyFont="1" applyFill="1" applyBorder="1" applyAlignment="1" quotePrefix="1">
      <alignment horizontal="center" vertical="center"/>
      <protection/>
    </xf>
    <xf numFmtId="176" fontId="1" fillId="0" borderId="10"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5"/>
  <sheetViews>
    <sheetView zoomScaleSheetLayoutView="100" workbookViewId="0" topLeftCell="A1">
      <selection activeCell="H14" sqref="H14"/>
    </sheetView>
  </sheetViews>
  <sheetFormatPr defaultColWidth="8.75390625" defaultRowHeight="14.25"/>
  <cols>
    <col min="1" max="1" width="50.625" style="50" customWidth="1"/>
    <col min="2" max="2" width="4.00390625" style="50" customWidth="1"/>
    <col min="3" max="3" width="15.625" style="50" customWidth="1"/>
    <col min="4" max="4" width="50.625" style="50" customWidth="1"/>
    <col min="5" max="5" width="3.50390625" style="50" customWidth="1"/>
    <col min="6" max="6" width="15.625" style="50" customWidth="1"/>
    <col min="7" max="8" width="9.00390625" style="51" bestFit="1" customWidth="1"/>
    <col min="9" max="32" width="9.00390625" style="50" bestFit="1" customWidth="1"/>
    <col min="33" max="16384" width="8.75390625" style="50" customWidth="1"/>
  </cols>
  <sheetData>
    <row r="1" spans="1:6" ht="15">
      <c r="A1" s="52"/>
      <c r="F1" s="103"/>
    </row>
    <row r="2" spans="1:8" s="48" customFormat="1" ht="18" customHeight="1">
      <c r="A2" s="53" t="s">
        <v>0</v>
      </c>
      <c r="B2" s="53"/>
      <c r="C2" s="53"/>
      <c r="D2" s="53"/>
      <c r="E2" s="53"/>
      <c r="F2" s="53"/>
      <c r="G2" s="72"/>
      <c r="H2" s="72"/>
    </row>
    <row r="3" spans="1:6" ht="9.75" customHeight="1">
      <c r="A3" s="54"/>
      <c r="B3" s="54"/>
      <c r="C3" s="54"/>
      <c r="D3" s="54"/>
      <c r="E3" s="54"/>
      <c r="F3" s="5" t="s">
        <v>1</v>
      </c>
    </row>
    <row r="4" spans="1:6" ht="15" customHeight="1">
      <c r="A4" s="6" t="s">
        <v>2</v>
      </c>
      <c r="B4" s="54"/>
      <c r="C4" s="54"/>
      <c r="D4" s="54"/>
      <c r="E4" s="54"/>
      <c r="F4" s="5" t="s">
        <v>3</v>
      </c>
    </row>
    <row r="5" spans="1:8" s="49" customFormat="1" ht="21.75" customHeight="1">
      <c r="A5" s="108" t="s">
        <v>4</v>
      </c>
      <c r="B5" s="55"/>
      <c r="C5" s="55"/>
      <c r="D5" s="108" t="s">
        <v>5</v>
      </c>
      <c r="E5" s="55"/>
      <c r="F5" s="55"/>
      <c r="G5" s="73"/>
      <c r="H5" s="73"/>
    </row>
    <row r="6" spans="1:8" s="49" customFormat="1" ht="21.75" customHeight="1">
      <c r="A6" s="108" t="s">
        <v>6</v>
      </c>
      <c r="B6" s="109" t="s">
        <v>7</v>
      </c>
      <c r="C6" s="55" t="s">
        <v>8</v>
      </c>
      <c r="D6" s="108" t="s">
        <v>6</v>
      </c>
      <c r="E6" s="109" t="s">
        <v>7</v>
      </c>
      <c r="F6" s="55" t="s">
        <v>8</v>
      </c>
      <c r="G6" s="73"/>
      <c r="H6" s="73"/>
    </row>
    <row r="7" spans="1:8" s="49" customFormat="1" ht="21.75" customHeight="1">
      <c r="A7" s="108" t="s">
        <v>9</v>
      </c>
      <c r="B7" s="55"/>
      <c r="C7" s="108" t="s">
        <v>10</v>
      </c>
      <c r="D7" s="108" t="s">
        <v>9</v>
      </c>
      <c r="E7" s="55"/>
      <c r="F7" s="108" t="s">
        <v>11</v>
      </c>
      <c r="G7" s="73"/>
      <c r="H7" s="73"/>
    </row>
    <row r="8" spans="1:8" s="49" customFormat="1" ht="21.75" customHeight="1">
      <c r="A8" s="110" t="s">
        <v>12</v>
      </c>
      <c r="B8" s="111" t="s">
        <v>10</v>
      </c>
      <c r="C8" s="62">
        <f>3734613.01/10000</f>
        <v>373.461301</v>
      </c>
      <c r="D8" s="112" t="s">
        <v>13</v>
      </c>
      <c r="E8" s="111" t="s">
        <v>14</v>
      </c>
      <c r="F8" s="62">
        <f>2768474.99/10000</f>
        <v>276.847499</v>
      </c>
      <c r="G8" s="73"/>
      <c r="H8" s="73"/>
    </row>
    <row r="9" spans="1:8" s="49" customFormat="1" ht="21.75" customHeight="1">
      <c r="A9" s="105" t="s">
        <v>15</v>
      </c>
      <c r="B9" s="111" t="s">
        <v>11</v>
      </c>
      <c r="C9" s="62"/>
      <c r="D9" s="112" t="s">
        <v>16</v>
      </c>
      <c r="E9" s="111" t="s">
        <v>17</v>
      </c>
      <c r="F9" s="62"/>
      <c r="G9" s="73"/>
      <c r="H9" s="73"/>
    </row>
    <row r="10" spans="1:8" s="49" customFormat="1" ht="21.75" customHeight="1">
      <c r="A10" s="60" t="s">
        <v>18</v>
      </c>
      <c r="B10" s="111" t="s">
        <v>19</v>
      </c>
      <c r="C10" s="62"/>
      <c r="D10" s="112" t="s">
        <v>20</v>
      </c>
      <c r="E10" s="111" t="s">
        <v>21</v>
      </c>
      <c r="F10" s="62"/>
      <c r="G10" s="73"/>
      <c r="H10" s="73"/>
    </row>
    <row r="11" spans="1:8" s="49" customFormat="1" ht="21.75" customHeight="1">
      <c r="A11" s="105" t="s">
        <v>22</v>
      </c>
      <c r="B11" s="111" t="s">
        <v>23</v>
      </c>
      <c r="C11" s="62"/>
      <c r="D11" s="112" t="s">
        <v>24</v>
      </c>
      <c r="E11" s="111" t="s">
        <v>25</v>
      </c>
      <c r="F11" s="62"/>
      <c r="G11" s="73"/>
      <c r="H11" s="73"/>
    </row>
    <row r="12" spans="1:8" s="49" customFormat="1" ht="21.75" customHeight="1">
      <c r="A12" s="105" t="s">
        <v>26</v>
      </c>
      <c r="B12" s="111" t="s">
        <v>27</v>
      </c>
      <c r="C12" s="62"/>
      <c r="D12" s="112" t="s">
        <v>28</v>
      </c>
      <c r="E12" s="111" t="s">
        <v>29</v>
      </c>
      <c r="F12" s="62"/>
      <c r="G12" s="73"/>
      <c r="H12" s="73"/>
    </row>
    <row r="13" spans="1:8" s="49" customFormat="1" ht="21.75" customHeight="1">
      <c r="A13" s="105" t="s">
        <v>30</v>
      </c>
      <c r="B13" s="111" t="s">
        <v>31</v>
      </c>
      <c r="C13" s="62"/>
      <c r="D13" s="112" t="s">
        <v>32</v>
      </c>
      <c r="E13" s="111" t="s">
        <v>33</v>
      </c>
      <c r="F13" s="62">
        <f>40000/10000</f>
        <v>4</v>
      </c>
      <c r="G13" s="73"/>
      <c r="H13" s="73"/>
    </row>
    <row r="14" spans="1:8" s="49" customFormat="1" ht="21.75" customHeight="1">
      <c r="A14" s="105" t="s">
        <v>34</v>
      </c>
      <c r="B14" s="111" t="s">
        <v>35</v>
      </c>
      <c r="C14" s="62"/>
      <c r="D14" s="65" t="s">
        <v>36</v>
      </c>
      <c r="E14" s="111" t="s">
        <v>37</v>
      </c>
      <c r="F14" s="62">
        <f>290000/10000</f>
        <v>29</v>
      </c>
      <c r="G14" s="73"/>
      <c r="H14" s="73"/>
    </row>
    <row r="15" spans="1:8" s="49" customFormat="1" ht="21.75" customHeight="1">
      <c r="A15" s="105" t="s">
        <v>38</v>
      </c>
      <c r="B15" s="111" t="s">
        <v>39</v>
      </c>
      <c r="C15" s="62">
        <f>10000/10000</f>
        <v>1</v>
      </c>
      <c r="D15" s="60" t="s">
        <v>40</v>
      </c>
      <c r="E15" s="111" t="s">
        <v>41</v>
      </c>
      <c r="F15" s="62">
        <f>429035.22/10000</f>
        <v>42.903521999999995</v>
      </c>
      <c r="G15" s="73"/>
      <c r="H15" s="73"/>
    </row>
    <row r="16" spans="1:8" s="49" customFormat="1" ht="21.75" customHeight="1">
      <c r="A16" s="106"/>
      <c r="B16" s="111" t="s">
        <v>42</v>
      </c>
      <c r="C16" s="62"/>
      <c r="D16" s="107" t="s">
        <v>43</v>
      </c>
      <c r="E16" s="111" t="s">
        <v>44</v>
      </c>
      <c r="F16" s="62"/>
      <c r="G16" s="73"/>
      <c r="H16" s="73"/>
    </row>
    <row r="17" spans="1:8" s="49" customFormat="1" ht="21.75" customHeight="1">
      <c r="A17" s="106"/>
      <c r="B17" s="111" t="s">
        <v>45</v>
      </c>
      <c r="C17" s="62"/>
      <c r="D17" s="60" t="s">
        <v>46</v>
      </c>
      <c r="E17" s="111" t="s">
        <v>47</v>
      </c>
      <c r="F17" s="62">
        <f>76616.2/10000</f>
        <v>7.66162</v>
      </c>
      <c r="G17" s="73"/>
      <c r="H17" s="73"/>
    </row>
    <row r="18" spans="1:8" s="49" customFormat="1" ht="21.75" customHeight="1">
      <c r="A18" s="106"/>
      <c r="B18" s="111" t="s">
        <v>48</v>
      </c>
      <c r="C18" s="62"/>
      <c r="D18" s="60" t="s">
        <v>43</v>
      </c>
      <c r="E18" s="111" t="s">
        <v>49</v>
      </c>
      <c r="F18" s="62"/>
      <c r="G18" s="73"/>
      <c r="H18" s="73"/>
    </row>
    <row r="19" spans="1:8" s="49" customFormat="1" ht="21.75" customHeight="1">
      <c r="A19" s="106"/>
      <c r="B19" s="111" t="s">
        <v>50</v>
      </c>
      <c r="C19" s="62"/>
      <c r="D19" s="60" t="s">
        <v>51</v>
      </c>
      <c r="E19" s="111" t="s">
        <v>52</v>
      </c>
      <c r="F19" s="62">
        <f>220000/10000</f>
        <v>22</v>
      </c>
      <c r="G19" s="73"/>
      <c r="H19" s="73"/>
    </row>
    <row r="20" spans="1:8" s="49" customFormat="1" ht="21.75" customHeight="1">
      <c r="A20" s="106"/>
      <c r="B20" s="111" t="s">
        <v>53</v>
      </c>
      <c r="C20" s="62"/>
      <c r="D20" s="107" t="s">
        <v>43</v>
      </c>
      <c r="E20" s="111" t="s">
        <v>54</v>
      </c>
      <c r="F20" s="62"/>
      <c r="G20" s="73"/>
      <c r="H20" s="73"/>
    </row>
    <row r="21" spans="1:8" s="49" customFormat="1" ht="21.75" customHeight="1">
      <c r="A21" s="113" t="s">
        <v>55</v>
      </c>
      <c r="B21" s="111" t="s">
        <v>56</v>
      </c>
      <c r="C21" s="62">
        <f>SUM(C8:C15)</f>
        <v>374.461301</v>
      </c>
      <c r="D21" s="113" t="s">
        <v>57</v>
      </c>
      <c r="E21" s="111" t="s">
        <v>58</v>
      </c>
      <c r="F21" s="62">
        <f>SUM(F8:F19)</f>
        <v>382.41264100000006</v>
      </c>
      <c r="G21" s="73"/>
      <c r="H21" s="73"/>
    </row>
    <row r="22" spans="1:8" s="49" customFormat="1" ht="21.75" customHeight="1">
      <c r="A22" s="60" t="s">
        <v>59</v>
      </c>
      <c r="B22" s="111" t="s">
        <v>60</v>
      </c>
      <c r="C22" s="62"/>
      <c r="D22" s="60" t="s">
        <v>61</v>
      </c>
      <c r="E22" s="111" t="s">
        <v>62</v>
      </c>
      <c r="F22" s="62"/>
      <c r="G22" s="73"/>
      <c r="H22" s="73"/>
    </row>
    <row r="23" spans="1:8" s="49" customFormat="1" ht="21.75" customHeight="1">
      <c r="A23" s="60" t="s">
        <v>63</v>
      </c>
      <c r="B23" s="111" t="s">
        <v>64</v>
      </c>
      <c r="C23" s="62">
        <f>513165.42/10000</f>
        <v>51.316542</v>
      </c>
      <c r="D23" s="60" t="s">
        <v>65</v>
      </c>
      <c r="E23" s="111" t="s">
        <v>66</v>
      </c>
      <c r="F23" s="62">
        <f>433652.02/10000</f>
        <v>43.365202000000004</v>
      </c>
      <c r="G23" s="73"/>
      <c r="H23" s="73"/>
    </row>
    <row r="24" spans="1:6" ht="21.75" customHeight="1">
      <c r="A24" s="114" t="s">
        <v>67</v>
      </c>
      <c r="B24" s="111" t="s">
        <v>68</v>
      </c>
      <c r="C24" s="62">
        <f>C21+C23</f>
        <v>425.77784299999996</v>
      </c>
      <c r="D24" s="114" t="s">
        <v>67</v>
      </c>
      <c r="E24" s="111" t="s">
        <v>69</v>
      </c>
      <c r="F24" s="62">
        <f>F21+F23</f>
        <v>425.7778430000001</v>
      </c>
    </row>
    <row r="25" spans="1:6" ht="51" customHeight="1">
      <c r="A25" s="70" t="s">
        <v>70</v>
      </c>
      <c r="B25" s="71"/>
      <c r="C25" s="71"/>
      <c r="D25" s="71"/>
      <c r="E25" s="71"/>
      <c r="F25" s="71"/>
    </row>
  </sheetData>
  <sheetProtection/>
  <mergeCells count="4">
    <mergeCell ref="A2:F2"/>
    <mergeCell ref="A5:C5"/>
    <mergeCell ref="D5:F5"/>
    <mergeCell ref="A25:F2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33"/>
  <sheetViews>
    <sheetView zoomScaleSheetLayoutView="160" workbookViewId="0" topLeftCell="A1">
      <selection activeCell="H8" sqref="H8"/>
    </sheetView>
  </sheetViews>
  <sheetFormatPr defaultColWidth="8.75390625" defaultRowHeight="14.25"/>
  <cols>
    <col min="1" max="2" width="4.625" style="78" customWidth="1"/>
    <col min="3" max="3" width="28.00390625" style="78" customWidth="1"/>
    <col min="4" max="5" width="14.75390625" style="78" customWidth="1"/>
    <col min="6" max="10" width="14.375" style="78" customWidth="1"/>
    <col min="11" max="32" width="9.00390625" style="78" bestFit="1" customWidth="1"/>
    <col min="33" max="16384" width="8.75390625" style="78" customWidth="1"/>
  </cols>
  <sheetData>
    <row r="1" spans="1:10" s="75" customFormat="1" ht="20.25">
      <c r="A1" s="79" t="s">
        <v>71</v>
      </c>
      <c r="B1" s="79"/>
      <c r="C1" s="79"/>
      <c r="D1" s="79"/>
      <c r="E1" s="79"/>
      <c r="F1" s="79"/>
      <c r="G1" s="79"/>
      <c r="H1" s="79"/>
      <c r="I1" s="79"/>
      <c r="J1" s="79"/>
    </row>
    <row r="2" spans="1:10" ht="15">
      <c r="A2" s="80"/>
      <c r="B2" s="80"/>
      <c r="C2" s="80"/>
      <c r="D2" s="80"/>
      <c r="E2" s="80"/>
      <c r="F2" s="80"/>
      <c r="G2" s="80"/>
      <c r="H2" s="80"/>
      <c r="I2" s="80"/>
      <c r="J2" s="5" t="s">
        <v>72</v>
      </c>
    </row>
    <row r="3" spans="1:10" ht="15">
      <c r="A3" s="6" t="s">
        <v>73</v>
      </c>
      <c r="B3" s="81" t="s">
        <v>74</v>
      </c>
      <c r="C3" s="81"/>
      <c r="D3" s="81"/>
      <c r="E3" s="80"/>
      <c r="F3" s="82"/>
      <c r="G3" s="80"/>
      <c r="H3" s="80"/>
      <c r="I3" s="80"/>
      <c r="J3" s="5" t="s">
        <v>3</v>
      </c>
    </row>
    <row r="4" spans="1:11" s="76" customFormat="1" ht="22.5" customHeight="1">
      <c r="A4" s="115" t="s">
        <v>6</v>
      </c>
      <c r="B4" s="83"/>
      <c r="C4" s="83"/>
      <c r="D4" s="115" t="s">
        <v>55</v>
      </c>
      <c r="E4" s="116" t="s">
        <v>75</v>
      </c>
      <c r="F4" s="115" t="s">
        <v>76</v>
      </c>
      <c r="G4" s="115" t="s">
        <v>77</v>
      </c>
      <c r="H4" s="115" t="s">
        <v>78</v>
      </c>
      <c r="I4" s="115" t="s">
        <v>79</v>
      </c>
      <c r="J4" s="115" t="s">
        <v>80</v>
      </c>
      <c r="K4" s="93"/>
    </row>
    <row r="5" spans="1:11" s="76" customFormat="1" ht="22.5" customHeight="1">
      <c r="A5" s="84" t="s">
        <v>81</v>
      </c>
      <c r="B5" s="83"/>
      <c r="C5" s="115" t="s">
        <v>82</v>
      </c>
      <c r="D5" s="83"/>
      <c r="E5" s="96"/>
      <c r="F5" s="83"/>
      <c r="G5" s="83"/>
      <c r="H5" s="83"/>
      <c r="I5" s="83"/>
      <c r="J5" s="83"/>
      <c r="K5" s="93"/>
    </row>
    <row r="6" spans="1:11" s="76" customFormat="1" ht="22.5" customHeight="1">
      <c r="A6" s="83"/>
      <c r="B6" s="83"/>
      <c r="C6" s="83"/>
      <c r="D6" s="83"/>
      <c r="E6" s="96"/>
      <c r="F6" s="83"/>
      <c r="G6" s="83"/>
      <c r="H6" s="83"/>
      <c r="I6" s="83"/>
      <c r="J6" s="83"/>
      <c r="K6" s="93"/>
    </row>
    <row r="7" spans="1:11" ht="22.5" customHeight="1">
      <c r="A7" s="117" t="s">
        <v>83</v>
      </c>
      <c r="B7" s="87"/>
      <c r="C7" s="87"/>
      <c r="D7" s="117" t="s">
        <v>10</v>
      </c>
      <c r="E7" s="117" t="s">
        <v>11</v>
      </c>
      <c r="F7" s="117" t="s">
        <v>19</v>
      </c>
      <c r="G7" s="117" t="s">
        <v>23</v>
      </c>
      <c r="H7" s="117" t="s">
        <v>27</v>
      </c>
      <c r="I7" s="117" t="s">
        <v>31</v>
      </c>
      <c r="J7" s="85" t="s">
        <v>35</v>
      </c>
      <c r="K7" s="95"/>
    </row>
    <row r="8" spans="1:10" ht="22.5" customHeight="1">
      <c r="A8" s="117" t="s">
        <v>84</v>
      </c>
      <c r="B8" s="87"/>
      <c r="C8" s="87"/>
      <c r="D8" s="88">
        <f>3744613.01/10000</f>
        <v>374.461301</v>
      </c>
      <c r="E8" s="88">
        <f>3734613.01/10000</f>
        <v>373.461301</v>
      </c>
      <c r="F8" s="88">
        <v>0</v>
      </c>
      <c r="G8" s="88">
        <v>0</v>
      </c>
      <c r="H8" s="88">
        <v>0</v>
      </c>
      <c r="I8" s="88">
        <v>0</v>
      </c>
      <c r="J8" s="88">
        <f>10000/10000</f>
        <v>1</v>
      </c>
    </row>
    <row r="9" spans="1:10" ht="22.5" customHeight="1">
      <c r="A9" s="45">
        <v>201</v>
      </c>
      <c r="B9" s="47"/>
      <c r="C9" s="46" t="s">
        <v>85</v>
      </c>
      <c r="D9" s="88">
        <f>2733969.79/10000</f>
        <v>273.396979</v>
      </c>
      <c r="E9" s="88">
        <f>2723969.79/10000</f>
        <v>272.396979</v>
      </c>
      <c r="F9" s="88">
        <v>0</v>
      </c>
      <c r="G9" s="88">
        <v>0</v>
      </c>
      <c r="H9" s="88">
        <v>0</v>
      </c>
      <c r="I9" s="88">
        <v>0</v>
      </c>
      <c r="J9" s="88">
        <f>10000/10000</f>
        <v>1</v>
      </c>
    </row>
    <row r="10" spans="1:10" ht="22.5" customHeight="1">
      <c r="A10" s="45" t="s">
        <v>86</v>
      </c>
      <c r="B10" s="47"/>
      <c r="C10" s="46" t="s">
        <v>87</v>
      </c>
      <c r="D10" s="88">
        <f>2684534.79/10000</f>
        <v>268.453479</v>
      </c>
      <c r="E10" s="88">
        <f>2674534.79/10000</f>
        <v>267.453479</v>
      </c>
      <c r="F10" s="88">
        <v>0</v>
      </c>
      <c r="G10" s="88">
        <v>0</v>
      </c>
      <c r="H10" s="88">
        <v>0</v>
      </c>
      <c r="I10" s="88">
        <v>0</v>
      </c>
      <c r="J10" s="88">
        <f>10000/10000</f>
        <v>1</v>
      </c>
    </row>
    <row r="11" spans="1:10" ht="22.5" customHeight="1">
      <c r="A11" s="45" t="s">
        <v>88</v>
      </c>
      <c r="B11" s="47"/>
      <c r="C11" s="46" t="s">
        <v>89</v>
      </c>
      <c r="D11" s="88">
        <f>2474534.79/10000</f>
        <v>247.45347900000002</v>
      </c>
      <c r="E11" s="88">
        <f>2474534.79/10000</f>
        <v>247.45347900000002</v>
      </c>
      <c r="F11" s="88">
        <v>0</v>
      </c>
      <c r="G11" s="88">
        <v>0</v>
      </c>
      <c r="H11" s="88">
        <v>0</v>
      </c>
      <c r="I11" s="88">
        <v>0</v>
      </c>
      <c r="J11" s="88">
        <v>0</v>
      </c>
    </row>
    <row r="12" spans="1:10" ht="22.5" customHeight="1">
      <c r="A12" s="45" t="s">
        <v>90</v>
      </c>
      <c r="B12" s="47"/>
      <c r="C12" s="46" t="s">
        <v>91</v>
      </c>
      <c r="D12" s="88">
        <f>210000/10000</f>
        <v>21</v>
      </c>
      <c r="E12" s="88">
        <f>200000/10000</f>
        <v>20</v>
      </c>
      <c r="F12" s="88">
        <v>0</v>
      </c>
      <c r="G12" s="88">
        <v>0</v>
      </c>
      <c r="H12" s="88">
        <v>0</v>
      </c>
      <c r="I12" s="88">
        <v>0</v>
      </c>
      <c r="J12" s="88">
        <f>10000/10000</f>
        <v>1</v>
      </c>
    </row>
    <row r="13" spans="1:10" ht="22.5" customHeight="1">
      <c r="A13" s="45" t="s">
        <v>92</v>
      </c>
      <c r="B13" s="47"/>
      <c r="C13" s="46" t="s">
        <v>93</v>
      </c>
      <c r="D13" s="88">
        <f>49435/10000</f>
        <v>4.9435</v>
      </c>
      <c r="E13" s="88">
        <f>49435/10000</f>
        <v>4.9435</v>
      </c>
      <c r="F13" s="88">
        <v>0</v>
      </c>
      <c r="G13" s="88">
        <v>0</v>
      </c>
      <c r="H13" s="88">
        <v>0</v>
      </c>
      <c r="I13" s="88">
        <v>0</v>
      </c>
      <c r="J13" s="88">
        <v>0</v>
      </c>
    </row>
    <row r="14" spans="1:10" ht="22.5" customHeight="1">
      <c r="A14" s="45" t="s">
        <v>94</v>
      </c>
      <c r="B14" s="47"/>
      <c r="C14" s="46" t="s">
        <v>95</v>
      </c>
      <c r="D14" s="88">
        <f>49435/10000</f>
        <v>4.9435</v>
      </c>
      <c r="E14" s="88">
        <f>49435/10000</f>
        <v>4.9435</v>
      </c>
      <c r="F14" s="88">
        <v>0</v>
      </c>
      <c r="G14" s="88">
        <v>0</v>
      </c>
      <c r="H14" s="88">
        <v>0</v>
      </c>
      <c r="I14" s="88">
        <v>0</v>
      </c>
      <c r="J14" s="88">
        <v>0</v>
      </c>
    </row>
    <row r="15" spans="1:10" ht="22.5" customHeight="1">
      <c r="A15" s="45" t="s">
        <v>96</v>
      </c>
      <c r="B15" s="47"/>
      <c r="C15" s="46" t="s">
        <v>97</v>
      </c>
      <c r="D15" s="88">
        <f aca="true" t="shared" si="0" ref="D15:E17">300000/10000</f>
        <v>30</v>
      </c>
      <c r="E15" s="88">
        <f t="shared" si="0"/>
        <v>30</v>
      </c>
      <c r="F15" s="88">
        <v>0</v>
      </c>
      <c r="G15" s="88">
        <v>0</v>
      </c>
      <c r="H15" s="88">
        <v>0</v>
      </c>
      <c r="I15" s="88">
        <v>0</v>
      </c>
      <c r="J15" s="88">
        <v>0</v>
      </c>
    </row>
    <row r="16" spans="1:10" ht="22.5" customHeight="1">
      <c r="A16" s="45" t="s">
        <v>98</v>
      </c>
      <c r="B16" s="47"/>
      <c r="C16" s="46" t="s">
        <v>99</v>
      </c>
      <c r="D16" s="88">
        <f t="shared" si="0"/>
        <v>30</v>
      </c>
      <c r="E16" s="88">
        <f t="shared" si="0"/>
        <v>30</v>
      </c>
      <c r="F16" s="88">
        <v>0</v>
      </c>
      <c r="G16" s="88">
        <v>0</v>
      </c>
      <c r="H16" s="88">
        <v>0</v>
      </c>
      <c r="I16" s="88">
        <v>0</v>
      </c>
      <c r="J16" s="88">
        <v>0</v>
      </c>
    </row>
    <row r="17" spans="1:10" ht="22.5" customHeight="1">
      <c r="A17" s="45" t="s">
        <v>100</v>
      </c>
      <c r="B17" s="47"/>
      <c r="C17" s="46" t="s">
        <v>101</v>
      </c>
      <c r="D17" s="88">
        <f t="shared" si="0"/>
        <v>30</v>
      </c>
      <c r="E17" s="88">
        <f t="shared" si="0"/>
        <v>30</v>
      </c>
      <c r="F17" s="88">
        <v>0</v>
      </c>
      <c r="G17" s="88">
        <v>0</v>
      </c>
      <c r="H17" s="88">
        <v>0</v>
      </c>
      <c r="I17" s="88">
        <v>0</v>
      </c>
      <c r="J17" s="88">
        <v>0</v>
      </c>
    </row>
    <row r="18" spans="1:10" ht="22.5" customHeight="1">
      <c r="A18" s="45" t="s">
        <v>102</v>
      </c>
      <c r="B18" s="47"/>
      <c r="C18" s="46" t="s">
        <v>103</v>
      </c>
      <c r="D18" s="88">
        <f>415035.22/10000</f>
        <v>41.503522</v>
      </c>
      <c r="E18" s="88">
        <f>415035.22/10000</f>
        <v>41.503522</v>
      </c>
      <c r="F18" s="88">
        <v>0</v>
      </c>
      <c r="G18" s="88">
        <v>0</v>
      </c>
      <c r="H18" s="88">
        <v>0</v>
      </c>
      <c r="I18" s="88">
        <v>0</v>
      </c>
      <c r="J18" s="88">
        <v>0</v>
      </c>
    </row>
    <row r="19" spans="1:10" ht="22.5" customHeight="1">
      <c r="A19" s="45" t="s">
        <v>104</v>
      </c>
      <c r="B19" s="47"/>
      <c r="C19" s="46" t="s">
        <v>105</v>
      </c>
      <c r="D19" s="88">
        <f>385035.22/10000</f>
        <v>38.503522</v>
      </c>
      <c r="E19" s="88">
        <f>385035.22/10000</f>
        <v>38.503522</v>
      </c>
      <c r="F19" s="88">
        <v>0</v>
      </c>
      <c r="G19" s="88">
        <v>0</v>
      </c>
      <c r="H19" s="88">
        <v>0</v>
      </c>
      <c r="I19" s="88">
        <v>0</v>
      </c>
      <c r="J19" s="88">
        <v>0</v>
      </c>
    </row>
    <row r="20" spans="1:10" ht="22.5" customHeight="1">
      <c r="A20" s="45" t="s">
        <v>106</v>
      </c>
      <c r="B20" s="47"/>
      <c r="C20" s="46" t="s">
        <v>107</v>
      </c>
      <c r="D20" s="88">
        <f>203681.97/10000</f>
        <v>20.368197</v>
      </c>
      <c r="E20" s="88">
        <f>203681.97/10000</f>
        <v>20.368197</v>
      </c>
      <c r="F20" s="88">
        <v>0</v>
      </c>
      <c r="G20" s="88">
        <v>0</v>
      </c>
      <c r="H20" s="88">
        <v>0</v>
      </c>
      <c r="I20" s="88">
        <v>0</v>
      </c>
      <c r="J20" s="88">
        <v>0</v>
      </c>
    </row>
    <row r="21" spans="1:10" ht="22.5" customHeight="1">
      <c r="A21" s="45" t="s">
        <v>108</v>
      </c>
      <c r="B21" s="47"/>
      <c r="C21" s="46" t="s">
        <v>109</v>
      </c>
      <c r="D21" s="88">
        <f>181353.25/10000</f>
        <v>18.135325</v>
      </c>
      <c r="E21" s="88">
        <f>181353.25/10000</f>
        <v>18.135325</v>
      </c>
      <c r="F21" s="88">
        <v>0</v>
      </c>
      <c r="G21" s="88">
        <v>0</v>
      </c>
      <c r="H21" s="88">
        <v>0</v>
      </c>
      <c r="I21" s="88">
        <v>0</v>
      </c>
      <c r="J21" s="88">
        <v>0</v>
      </c>
    </row>
    <row r="22" spans="1:10" ht="22.5" customHeight="1">
      <c r="A22" s="45" t="s">
        <v>110</v>
      </c>
      <c r="B22" s="47"/>
      <c r="C22" s="46" t="s">
        <v>111</v>
      </c>
      <c r="D22" s="88">
        <f>30000/10000</f>
        <v>3</v>
      </c>
      <c r="E22" s="88">
        <f>30000/10000</f>
        <v>3</v>
      </c>
      <c r="F22" s="88">
        <v>0</v>
      </c>
      <c r="G22" s="88">
        <v>0</v>
      </c>
      <c r="H22" s="88">
        <v>0</v>
      </c>
      <c r="I22" s="88">
        <v>0</v>
      </c>
      <c r="J22" s="88">
        <v>0</v>
      </c>
    </row>
    <row r="23" spans="1:10" ht="22.5" customHeight="1">
      <c r="A23" s="45" t="s">
        <v>112</v>
      </c>
      <c r="B23" s="47"/>
      <c r="C23" s="46" t="s">
        <v>113</v>
      </c>
      <c r="D23" s="88">
        <f>30000/10000</f>
        <v>3</v>
      </c>
      <c r="E23" s="88">
        <f>30000/10000</f>
        <v>3</v>
      </c>
      <c r="F23" s="88">
        <v>0</v>
      </c>
      <c r="G23" s="88">
        <v>0</v>
      </c>
      <c r="H23" s="88">
        <v>0</v>
      </c>
      <c r="I23" s="88">
        <v>0</v>
      </c>
      <c r="J23" s="88">
        <v>0</v>
      </c>
    </row>
    <row r="24" spans="1:10" ht="22.5" customHeight="1">
      <c r="A24" s="45" t="s">
        <v>114</v>
      </c>
      <c r="B24" s="45"/>
      <c r="C24" s="46" t="s">
        <v>115</v>
      </c>
      <c r="D24" s="88">
        <f aca="true" t="shared" si="1" ref="D24:E26">75608/10000</f>
        <v>7.5608</v>
      </c>
      <c r="E24" s="88">
        <f t="shared" si="1"/>
        <v>7.5608</v>
      </c>
      <c r="F24" s="88">
        <v>0</v>
      </c>
      <c r="G24" s="88">
        <v>0</v>
      </c>
      <c r="H24" s="88">
        <v>0</v>
      </c>
      <c r="I24" s="88">
        <v>0</v>
      </c>
      <c r="J24" s="88">
        <v>0</v>
      </c>
    </row>
    <row r="25" spans="1:10" ht="22.5" customHeight="1">
      <c r="A25" s="45" t="s">
        <v>116</v>
      </c>
      <c r="B25" s="47"/>
      <c r="C25" s="46" t="s">
        <v>117</v>
      </c>
      <c r="D25" s="88">
        <f t="shared" si="1"/>
        <v>7.5608</v>
      </c>
      <c r="E25" s="88">
        <f t="shared" si="1"/>
        <v>7.5608</v>
      </c>
      <c r="F25" s="88">
        <v>0</v>
      </c>
      <c r="G25" s="88">
        <v>0</v>
      </c>
      <c r="H25" s="88">
        <v>0</v>
      </c>
      <c r="I25" s="88">
        <v>0</v>
      </c>
      <c r="J25" s="88">
        <v>0</v>
      </c>
    </row>
    <row r="26" spans="1:10" ht="22.5" customHeight="1">
      <c r="A26" s="45" t="s">
        <v>118</v>
      </c>
      <c r="B26" s="47"/>
      <c r="C26" s="46" t="s">
        <v>119</v>
      </c>
      <c r="D26" s="88">
        <f t="shared" si="1"/>
        <v>7.5608</v>
      </c>
      <c r="E26" s="88">
        <f t="shared" si="1"/>
        <v>7.5608</v>
      </c>
      <c r="F26" s="88">
        <v>0</v>
      </c>
      <c r="G26" s="88">
        <v>0</v>
      </c>
      <c r="H26" s="88">
        <v>0</v>
      </c>
      <c r="I26" s="88">
        <v>0</v>
      </c>
      <c r="J26" s="88">
        <v>0</v>
      </c>
    </row>
    <row r="27" spans="1:10" ht="22.5" customHeight="1">
      <c r="A27" s="45" t="s">
        <v>120</v>
      </c>
      <c r="B27" s="47"/>
      <c r="C27" s="46" t="s">
        <v>121</v>
      </c>
      <c r="D27" s="88">
        <f aca="true" t="shared" si="2" ref="D27:E29">220000/10000</f>
        <v>22</v>
      </c>
      <c r="E27" s="88">
        <f t="shared" si="2"/>
        <v>22</v>
      </c>
      <c r="F27" s="88">
        <v>0</v>
      </c>
      <c r="G27" s="88">
        <v>0</v>
      </c>
      <c r="H27" s="88">
        <v>0</v>
      </c>
      <c r="I27" s="88">
        <v>0</v>
      </c>
      <c r="J27" s="88">
        <v>0</v>
      </c>
    </row>
    <row r="28" spans="1:10" ht="22.5" customHeight="1">
      <c r="A28" s="45" t="s">
        <v>122</v>
      </c>
      <c r="B28" s="47"/>
      <c r="C28" s="46" t="s">
        <v>121</v>
      </c>
      <c r="D28" s="88">
        <f t="shared" si="2"/>
        <v>22</v>
      </c>
      <c r="E28" s="88">
        <f t="shared" si="2"/>
        <v>22</v>
      </c>
      <c r="F28" s="88">
        <v>0</v>
      </c>
      <c r="G28" s="88">
        <v>0</v>
      </c>
      <c r="H28" s="88">
        <v>0</v>
      </c>
      <c r="I28" s="88">
        <v>0</v>
      </c>
      <c r="J28" s="88">
        <v>0</v>
      </c>
    </row>
    <row r="29" spans="1:10" ht="22.5" customHeight="1">
      <c r="A29" s="45" t="s">
        <v>123</v>
      </c>
      <c r="B29" s="47"/>
      <c r="C29" s="46" t="s">
        <v>124</v>
      </c>
      <c r="D29" s="88">
        <f t="shared" si="2"/>
        <v>22</v>
      </c>
      <c r="E29" s="88">
        <f t="shared" si="2"/>
        <v>22</v>
      </c>
      <c r="F29" s="88">
        <v>0</v>
      </c>
      <c r="G29" s="88">
        <v>0</v>
      </c>
      <c r="H29" s="88">
        <v>0</v>
      </c>
      <c r="I29" s="88">
        <v>0</v>
      </c>
      <c r="J29" s="88">
        <v>0</v>
      </c>
    </row>
    <row r="30" spans="1:10" ht="22.5" customHeight="1" hidden="1">
      <c r="A30" s="97"/>
      <c r="B30" s="98"/>
      <c r="C30" s="99"/>
      <c r="D30" s="100"/>
      <c r="E30" s="100"/>
      <c r="F30" s="100"/>
      <c r="G30" s="100"/>
      <c r="H30" s="100"/>
      <c r="I30" s="100"/>
      <c r="J30" s="100"/>
    </row>
    <row r="31" spans="1:10" ht="30.75" customHeight="1">
      <c r="A31" s="101" t="s">
        <v>125</v>
      </c>
      <c r="B31" s="101"/>
      <c r="C31" s="101"/>
      <c r="D31" s="101"/>
      <c r="E31" s="101"/>
      <c r="F31" s="101"/>
      <c r="G31" s="101"/>
      <c r="H31" s="101"/>
      <c r="I31" s="101"/>
      <c r="J31" s="101"/>
    </row>
    <row r="32" ht="15">
      <c r="A32" s="102"/>
    </row>
    <row r="33" ht="15">
      <c r="A33" s="102"/>
    </row>
  </sheetData>
  <sheetProtection/>
  <mergeCells count="36">
    <mergeCell ref="A1:J1"/>
    <mergeCell ref="B3:D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1:J31"/>
    <mergeCell ref="C5:C6"/>
    <mergeCell ref="D4:D6"/>
    <mergeCell ref="E4:E6"/>
    <mergeCell ref="F4:F6"/>
    <mergeCell ref="G4:G6"/>
    <mergeCell ref="H4:H6"/>
    <mergeCell ref="I4:I6"/>
    <mergeCell ref="J4:J6"/>
    <mergeCell ref="A5:B6"/>
  </mergeCells>
  <printOptions horizontalCentered="1"/>
  <pageMargins left="0.35433070866141736" right="0.35433070866141736" top="0.22" bottom="0.17" header="0.17" footer="0.17"/>
  <pageSetup horizontalDpi="600" verticalDpi="600" orientation="landscape" paperSize="9" scale="90"/>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6"/>
  <sheetViews>
    <sheetView workbookViewId="0" topLeftCell="A13">
      <selection activeCell="A4" sqref="A4:I32"/>
    </sheetView>
  </sheetViews>
  <sheetFormatPr defaultColWidth="8.75390625" defaultRowHeight="14.25"/>
  <cols>
    <col min="1" max="1" width="5.625" style="78" customWidth="1"/>
    <col min="2" max="2" width="4.75390625" style="78" customWidth="1"/>
    <col min="3" max="3" width="28.75390625" style="78" customWidth="1"/>
    <col min="4" max="4" width="14.375" style="78" customWidth="1"/>
    <col min="5" max="9" width="14.625" style="78" customWidth="1"/>
    <col min="10" max="10" width="9.00390625" style="78" bestFit="1" customWidth="1"/>
    <col min="11" max="11" width="12.625" style="78" customWidth="1"/>
    <col min="12" max="32" width="9.00390625" style="78" bestFit="1" customWidth="1"/>
    <col min="33" max="16384" width="8.75390625" style="78" customWidth="1"/>
  </cols>
  <sheetData>
    <row r="1" spans="1:9" s="75" customFormat="1" ht="20.25">
      <c r="A1" s="79" t="s">
        <v>126</v>
      </c>
      <c r="B1" s="79"/>
      <c r="C1" s="79"/>
      <c r="D1" s="79"/>
      <c r="E1" s="79"/>
      <c r="F1" s="79"/>
      <c r="G1" s="79"/>
      <c r="H1" s="79"/>
      <c r="I1" s="79"/>
    </row>
    <row r="2" spans="1:9" ht="15">
      <c r="A2" s="80"/>
      <c r="B2" s="80"/>
      <c r="C2" s="80"/>
      <c r="D2" s="80"/>
      <c r="E2" s="80"/>
      <c r="F2" s="80"/>
      <c r="G2" s="80"/>
      <c r="H2" s="80"/>
      <c r="I2" s="5" t="s">
        <v>127</v>
      </c>
    </row>
    <row r="3" spans="1:9" ht="15">
      <c r="A3" s="6" t="s">
        <v>73</v>
      </c>
      <c r="B3" s="81" t="s">
        <v>74</v>
      </c>
      <c r="C3" s="81"/>
      <c r="D3" s="81"/>
      <c r="E3" s="80"/>
      <c r="F3" s="82"/>
      <c r="G3" s="80"/>
      <c r="H3" s="80"/>
      <c r="I3" s="5" t="s">
        <v>3</v>
      </c>
    </row>
    <row r="4" spans="1:10" s="76" customFormat="1" ht="22.5" customHeight="1">
      <c r="A4" s="115" t="s">
        <v>6</v>
      </c>
      <c r="B4" s="83"/>
      <c r="C4" s="83"/>
      <c r="D4" s="115" t="s">
        <v>57</v>
      </c>
      <c r="E4" s="115" t="s">
        <v>128</v>
      </c>
      <c r="F4" s="118" t="s">
        <v>129</v>
      </c>
      <c r="G4" s="118" t="s">
        <v>130</v>
      </c>
      <c r="H4" s="84" t="s">
        <v>131</v>
      </c>
      <c r="I4" s="118" t="s">
        <v>132</v>
      </c>
      <c r="J4" s="93"/>
    </row>
    <row r="5" spans="1:10" s="76" customFormat="1" ht="22.5" customHeight="1">
      <c r="A5" s="84" t="s">
        <v>81</v>
      </c>
      <c r="B5" s="83"/>
      <c r="C5" s="115" t="s">
        <v>82</v>
      </c>
      <c r="D5" s="83"/>
      <c r="E5" s="83"/>
      <c r="F5" s="84"/>
      <c r="G5" s="84"/>
      <c r="H5" s="84"/>
      <c r="I5" s="84"/>
      <c r="J5" s="93"/>
    </row>
    <row r="6" spans="1:10" s="76" customFormat="1" ht="22.5" customHeight="1">
      <c r="A6" s="83"/>
      <c r="B6" s="83"/>
      <c r="C6" s="83"/>
      <c r="D6" s="83"/>
      <c r="E6" s="83"/>
      <c r="F6" s="84"/>
      <c r="G6" s="84"/>
      <c r="H6" s="84"/>
      <c r="I6" s="84"/>
      <c r="J6" s="93"/>
    </row>
    <row r="7" spans="1:10" s="77" customFormat="1" ht="22.5" customHeight="1">
      <c r="A7" s="119" t="s">
        <v>83</v>
      </c>
      <c r="B7" s="85"/>
      <c r="C7" s="85"/>
      <c r="D7" s="120" t="s">
        <v>10</v>
      </c>
      <c r="E7" s="120" t="s">
        <v>11</v>
      </c>
      <c r="F7" s="120" t="s">
        <v>19</v>
      </c>
      <c r="G7" s="86" t="s">
        <v>23</v>
      </c>
      <c r="H7" s="86" t="s">
        <v>27</v>
      </c>
      <c r="I7" s="86" t="s">
        <v>31</v>
      </c>
      <c r="J7" s="94"/>
    </row>
    <row r="8" spans="1:10" ht="22.5" customHeight="1">
      <c r="A8" s="117" t="s">
        <v>84</v>
      </c>
      <c r="B8" s="87"/>
      <c r="C8" s="87"/>
      <c r="D8" s="88">
        <f>3824126.41/10000</f>
        <v>382.412641</v>
      </c>
      <c r="E8" s="88">
        <f>2378045.26/10000</f>
        <v>237.80452599999998</v>
      </c>
      <c r="F8" s="88">
        <f>1446081.15/10000</f>
        <v>144.608115</v>
      </c>
      <c r="G8" s="88">
        <v>0</v>
      </c>
      <c r="H8" s="88">
        <v>0</v>
      </c>
      <c r="I8" s="88">
        <v>0</v>
      </c>
      <c r="J8" s="95"/>
    </row>
    <row r="9" spans="1:10" ht="22.5" customHeight="1">
      <c r="A9" s="45">
        <v>201</v>
      </c>
      <c r="B9" s="45"/>
      <c r="C9" s="46" t="s">
        <v>85</v>
      </c>
      <c r="D9" s="88">
        <f>2768474.99/10000</f>
        <v>276.847499</v>
      </c>
      <c r="E9" s="88">
        <f>1652393.84/10000</f>
        <v>165.239384</v>
      </c>
      <c r="F9" s="88">
        <f>1116081.15/10000</f>
        <v>111.60811499999998</v>
      </c>
      <c r="G9" s="88">
        <v>0</v>
      </c>
      <c r="H9" s="88">
        <v>0</v>
      </c>
      <c r="I9" s="88">
        <v>0</v>
      </c>
      <c r="J9" s="95"/>
    </row>
    <row r="10" spans="1:10" ht="22.5" customHeight="1">
      <c r="A10" s="121" t="s">
        <v>86</v>
      </c>
      <c r="B10" s="45"/>
      <c r="C10" s="46" t="s">
        <v>87</v>
      </c>
      <c r="D10" s="88">
        <f>2749474.99/10000</f>
        <v>274.94749900000005</v>
      </c>
      <c r="E10" s="88">
        <f>1652393.84/10000</f>
        <v>165.239384</v>
      </c>
      <c r="F10" s="88">
        <f>1097081.15/10000</f>
        <v>109.70811499999999</v>
      </c>
      <c r="G10" s="88">
        <v>0</v>
      </c>
      <c r="H10" s="88">
        <v>0</v>
      </c>
      <c r="I10" s="88">
        <v>0</v>
      </c>
      <c r="J10" s="95"/>
    </row>
    <row r="11" spans="1:10" ht="22.5" customHeight="1">
      <c r="A11" s="121" t="s">
        <v>88</v>
      </c>
      <c r="B11" s="45"/>
      <c r="C11" s="46" t="s">
        <v>89</v>
      </c>
      <c r="D11" s="88">
        <f>2539474.99/10000</f>
        <v>253.94749900000002</v>
      </c>
      <c r="E11" s="88">
        <f>1442393.84/10000</f>
        <v>144.239384</v>
      </c>
      <c r="F11" s="88">
        <f>1097081.15/10000</f>
        <v>109.70811499999999</v>
      </c>
      <c r="G11" s="88">
        <v>0</v>
      </c>
      <c r="H11" s="88">
        <v>0</v>
      </c>
      <c r="I11" s="88">
        <v>0</v>
      </c>
      <c r="J11" s="95"/>
    </row>
    <row r="12" spans="1:10" ht="22.5" customHeight="1">
      <c r="A12" s="121" t="s">
        <v>90</v>
      </c>
      <c r="B12" s="45"/>
      <c r="C12" s="46" t="s">
        <v>91</v>
      </c>
      <c r="D12" s="88">
        <f>210000/10000</f>
        <v>21</v>
      </c>
      <c r="E12" s="88">
        <f>210000/10000</f>
        <v>21</v>
      </c>
      <c r="F12" s="88">
        <v>0</v>
      </c>
      <c r="G12" s="88">
        <v>0</v>
      </c>
      <c r="H12" s="88">
        <v>0</v>
      </c>
      <c r="I12" s="88">
        <v>0</v>
      </c>
      <c r="J12" s="95"/>
    </row>
    <row r="13" spans="1:10" ht="22.5" customHeight="1">
      <c r="A13" s="121" t="s">
        <v>92</v>
      </c>
      <c r="B13" s="45"/>
      <c r="C13" s="46" t="s">
        <v>93</v>
      </c>
      <c r="D13" s="88">
        <f>19000/10000</f>
        <v>1.9</v>
      </c>
      <c r="E13" s="88">
        <v>0</v>
      </c>
      <c r="F13" s="88">
        <f>19000/10000</f>
        <v>1.9</v>
      </c>
      <c r="G13" s="88">
        <v>0</v>
      </c>
      <c r="H13" s="88">
        <v>0</v>
      </c>
      <c r="I13" s="88">
        <v>0</v>
      </c>
      <c r="J13" s="95"/>
    </row>
    <row r="14" spans="1:10" ht="22.5" customHeight="1">
      <c r="A14" s="45" t="s">
        <v>94</v>
      </c>
      <c r="B14" s="47"/>
      <c r="C14" s="46" t="s">
        <v>95</v>
      </c>
      <c r="D14" s="88">
        <f>19000/10000</f>
        <v>1.9</v>
      </c>
      <c r="E14" s="88">
        <v>0</v>
      </c>
      <c r="F14" s="88">
        <f>19000/10000</f>
        <v>1.9</v>
      </c>
      <c r="G14" s="88">
        <v>0</v>
      </c>
      <c r="H14" s="88">
        <v>0</v>
      </c>
      <c r="I14" s="88">
        <v>0</v>
      </c>
      <c r="J14" s="95"/>
    </row>
    <row r="15" spans="1:10" ht="22.5" customHeight="1">
      <c r="A15" s="45" t="s">
        <v>133</v>
      </c>
      <c r="B15" s="47"/>
      <c r="C15" s="46" t="s">
        <v>134</v>
      </c>
      <c r="D15" s="88">
        <f>40000/10000</f>
        <v>4</v>
      </c>
      <c r="E15" s="88">
        <v>0</v>
      </c>
      <c r="F15" s="88">
        <f>40000/10000</f>
        <v>4</v>
      </c>
      <c r="G15" s="88">
        <v>0</v>
      </c>
      <c r="H15" s="88">
        <v>0</v>
      </c>
      <c r="I15" s="88">
        <v>0</v>
      </c>
      <c r="J15" s="95"/>
    </row>
    <row r="16" spans="1:10" ht="22.5" customHeight="1">
      <c r="A16" s="45" t="s">
        <v>135</v>
      </c>
      <c r="B16" s="47"/>
      <c r="C16" s="46" t="s">
        <v>136</v>
      </c>
      <c r="D16" s="88">
        <f aca="true" t="shared" si="0" ref="D16:F17">40000/10000</f>
        <v>4</v>
      </c>
      <c r="E16" s="88">
        <v>0</v>
      </c>
      <c r="F16" s="88">
        <f t="shared" si="0"/>
        <v>4</v>
      </c>
      <c r="G16" s="88">
        <v>0</v>
      </c>
      <c r="H16" s="88">
        <v>0</v>
      </c>
      <c r="I16" s="88">
        <v>0</v>
      </c>
      <c r="J16" s="95"/>
    </row>
    <row r="17" spans="1:10" ht="22.5" customHeight="1">
      <c r="A17" s="45" t="s">
        <v>137</v>
      </c>
      <c r="B17" s="47"/>
      <c r="C17" s="46" t="s">
        <v>138</v>
      </c>
      <c r="D17" s="88">
        <f t="shared" si="0"/>
        <v>4</v>
      </c>
      <c r="E17" s="88">
        <v>0</v>
      </c>
      <c r="F17" s="88">
        <f t="shared" si="0"/>
        <v>4</v>
      </c>
      <c r="G17" s="88">
        <v>0</v>
      </c>
      <c r="H17" s="88">
        <v>0</v>
      </c>
      <c r="I17" s="88">
        <v>0</v>
      </c>
      <c r="J17" s="95"/>
    </row>
    <row r="18" spans="1:10" ht="22.5" customHeight="1">
      <c r="A18" s="45" t="s">
        <v>96</v>
      </c>
      <c r="B18" s="47"/>
      <c r="C18" s="46" t="s">
        <v>97</v>
      </c>
      <c r="D18" s="88">
        <f>290000/10000</f>
        <v>29</v>
      </c>
      <c r="E18" s="88">
        <v>0</v>
      </c>
      <c r="F18" s="88">
        <f>290000/10000</f>
        <v>29</v>
      </c>
      <c r="G18" s="88">
        <v>0</v>
      </c>
      <c r="H18" s="88">
        <v>0</v>
      </c>
      <c r="I18" s="88">
        <v>0</v>
      </c>
      <c r="J18" s="95"/>
    </row>
    <row r="19" spans="1:10" ht="22.5" customHeight="1">
      <c r="A19" s="45" t="s">
        <v>98</v>
      </c>
      <c r="B19" s="47"/>
      <c r="C19" s="46" t="s">
        <v>99</v>
      </c>
      <c r="D19" s="88">
        <f aca="true" t="shared" si="1" ref="D19:F20">290000/10000</f>
        <v>29</v>
      </c>
      <c r="E19" s="88">
        <v>0</v>
      </c>
      <c r="F19" s="88">
        <f t="shared" si="1"/>
        <v>29</v>
      </c>
      <c r="G19" s="88">
        <v>0</v>
      </c>
      <c r="H19" s="88">
        <v>0</v>
      </c>
      <c r="I19" s="88">
        <v>0</v>
      </c>
      <c r="J19" s="95"/>
    </row>
    <row r="20" spans="1:10" ht="22.5" customHeight="1">
      <c r="A20" s="45" t="s">
        <v>100</v>
      </c>
      <c r="B20" s="47"/>
      <c r="C20" s="46" t="s">
        <v>101</v>
      </c>
      <c r="D20" s="88">
        <f t="shared" si="1"/>
        <v>29</v>
      </c>
      <c r="E20" s="88">
        <v>0</v>
      </c>
      <c r="F20" s="88">
        <f t="shared" si="1"/>
        <v>29</v>
      </c>
      <c r="G20" s="88">
        <v>0</v>
      </c>
      <c r="H20" s="88">
        <v>0</v>
      </c>
      <c r="I20" s="88">
        <v>0</v>
      </c>
      <c r="J20" s="95"/>
    </row>
    <row r="21" spans="1:10" ht="22.5" customHeight="1">
      <c r="A21" s="45" t="s">
        <v>102</v>
      </c>
      <c r="B21" s="47"/>
      <c r="C21" s="46" t="s">
        <v>103</v>
      </c>
      <c r="D21" s="88">
        <f>429035.22/10000</f>
        <v>42.903521999999995</v>
      </c>
      <c r="E21" s="88">
        <f>429035.22/10000</f>
        <v>42.903521999999995</v>
      </c>
      <c r="F21" s="88">
        <v>0</v>
      </c>
      <c r="G21" s="88">
        <v>0</v>
      </c>
      <c r="H21" s="88">
        <v>0</v>
      </c>
      <c r="I21" s="88">
        <v>0</v>
      </c>
      <c r="J21" s="95"/>
    </row>
    <row r="22" spans="1:10" ht="22.5" customHeight="1">
      <c r="A22" s="45" t="s">
        <v>104</v>
      </c>
      <c r="B22" s="47"/>
      <c r="C22" s="46" t="s">
        <v>105</v>
      </c>
      <c r="D22" s="88">
        <f>399035.22/10000</f>
        <v>39.903521999999995</v>
      </c>
      <c r="E22" s="88">
        <f>399035.22/10000</f>
        <v>39.903521999999995</v>
      </c>
      <c r="F22" s="88">
        <v>0</v>
      </c>
      <c r="G22" s="88">
        <v>0</v>
      </c>
      <c r="H22" s="88">
        <v>0</v>
      </c>
      <c r="I22" s="88">
        <v>0</v>
      </c>
      <c r="J22" s="95"/>
    </row>
    <row r="23" spans="1:10" ht="22.5" customHeight="1">
      <c r="A23" s="45" t="s">
        <v>106</v>
      </c>
      <c r="B23" s="47"/>
      <c r="C23" s="46" t="s">
        <v>107</v>
      </c>
      <c r="D23" s="88">
        <f>217681.97/10000</f>
        <v>21.768197</v>
      </c>
      <c r="E23" s="88">
        <f>217681.97/10000</f>
        <v>21.768197</v>
      </c>
      <c r="F23" s="88">
        <v>0</v>
      </c>
      <c r="G23" s="88">
        <v>0</v>
      </c>
      <c r="H23" s="88">
        <v>0</v>
      </c>
      <c r="I23" s="88">
        <v>0</v>
      </c>
      <c r="J23" s="95"/>
    </row>
    <row r="24" spans="1:10" ht="22.5" customHeight="1">
      <c r="A24" s="45" t="s">
        <v>108</v>
      </c>
      <c r="B24" s="47"/>
      <c r="C24" s="46" t="s">
        <v>109</v>
      </c>
      <c r="D24" s="88">
        <f>181353.25/10000</f>
        <v>18.135325</v>
      </c>
      <c r="E24" s="88">
        <f>181353.25/10000</f>
        <v>18.135325</v>
      </c>
      <c r="F24" s="88">
        <v>0</v>
      </c>
      <c r="G24" s="88">
        <v>0</v>
      </c>
      <c r="H24" s="88">
        <v>0</v>
      </c>
      <c r="I24" s="88">
        <v>0</v>
      </c>
      <c r="J24" s="95"/>
    </row>
    <row r="25" spans="1:10" ht="22.5" customHeight="1">
      <c r="A25" s="45" t="s">
        <v>110</v>
      </c>
      <c r="B25" s="47"/>
      <c r="C25" s="46" t="s">
        <v>111</v>
      </c>
      <c r="D25" s="88">
        <f>30000/10000</f>
        <v>3</v>
      </c>
      <c r="E25" s="88">
        <f>30000/10000</f>
        <v>3</v>
      </c>
      <c r="F25" s="88">
        <v>0</v>
      </c>
      <c r="G25" s="88">
        <v>0</v>
      </c>
      <c r="H25" s="88">
        <v>0</v>
      </c>
      <c r="I25" s="88">
        <v>0</v>
      </c>
      <c r="J25" s="95"/>
    </row>
    <row r="26" spans="1:10" ht="22.5" customHeight="1">
      <c r="A26" s="45" t="s">
        <v>112</v>
      </c>
      <c r="B26" s="47"/>
      <c r="C26" s="46" t="s">
        <v>113</v>
      </c>
      <c r="D26" s="88">
        <f>30000/10000</f>
        <v>3</v>
      </c>
      <c r="E26" s="88">
        <f>30000/10000</f>
        <v>3</v>
      </c>
      <c r="F26" s="88">
        <v>0</v>
      </c>
      <c r="G26" s="88">
        <v>0</v>
      </c>
      <c r="H26" s="88">
        <v>0</v>
      </c>
      <c r="I26" s="88">
        <v>0</v>
      </c>
      <c r="J26" s="95"/>
    </row>
    <row r="27" spans="1:10" ht="22.5" customHeight="1">
      <c r="A27" s="45" t="s">
        <v>114</v>
      </c>
      <c r="B27" s="47"/>
      <c r="C27" s="46" t="s">
        <v>115</v>
      </c>
      <c r="D27" s="88">
        <f aca="true" t="shared" si="2" ref="D27:E29">76616.2/10000</f>
        <v>7.66162</v>
      </c>
      <c r="E27" s="88">
        <f t="shared" si="2"/>
        <v>7.66162</v>
      </c>
      <c r="F27" s="88">
        <v>0</v>
      </c>
      <c r="G27" s="88">
        <v>0</v>
      </c>
      <c r="H27" s="88">
        <v>0</v>
      </c>
      <c r="I27" s="88">
        <v>0</v>
      </c>
      <c r="J27" s="95"/>
    </row>
    <row r="28" spans="1:10" ht="22.5" customHeight="1">
      <c r="A28" s="45" t="s">
        <v>116</v>
      </c>
      <c r="B28" s="47"/>
      <c r="C28" s="46" t="s">
        <v>117</v>
      </c>
      <c r="D28" s="88">
        <f t="shared" si="2"/>
        <v>7.66162</v>
      </c>
      <c r="E28" s="88">
        <f t="shared" si="2"/>
        <v>7.66162</v>
      </c>
      <c r="F28" s="88">
        <v>0</v>
      </c>
      <c r="G28" s="88">
        <v>0</v>
      </c>
      <c r="H28" s="88">
        <v>0</v>
      </c>
      <c r="I28" s="88">
        <v>0</v>
      </c>
      <c r="J28" s="95"/>
    </row>
    <row r="29" spans="1:10" ht="22.5" customHeight="1">
      <c r="A29" s="45" t="s">
        <v>118</v>
      </c>
      <c r="B29" s="47"/>
      <c r="C29" s="46" t="s">
        <v>119</v>
      </c>
      <c r="D29" s="88">
        <f t="shared" si="2"/>
        <v>7.66162</v>
      </c>
      <c r="E29" s="88">
        <f t="shared" si="2"/>
        <v>7.66162</v>
      </c>
      <c r="F29" s="88">
        <v>0</v>
      </c>
      <c r="G29" s="88">
        <v>0</v>
      </c>
      <c r="H29" s="88">
        <v>0</v>
      </c>
      <c r="I29" s="88">
        <v>0</v>
      </c>
      <c r="J29" s="95"/>
    </row>
    <row r="30" spans="1:10" ht="22.5" customHeight="1">
      <c r="A30" s="45" t="s">
        <v>120</v>
      </c>
      <c r="B30" s="47"/>
      <c r="C30" s="46" t="s">
        <v>121</v>
      </c>
      <c r="D30" s="88">
        <f aca="true" t="shared" si="3" ref="D30:E32">220000/10000</f>
        <v>22</v>
      </c>
      <c r="E30" s="88">
        <f t="shared" si="3"/>
        <v>22</v>
      </c>
      <c r="F30" s="88">
        <v>0</v>
      </c>
      <c r="G30" s="88">
        <v>0</v>
      </c>
      <c r="H30" s="88">
        <v>0</v>
      </c>
      <c r="I30" s="88">
        <v>0</v>
      </c>
      <c r="J30" s="95"/>
    </row>
    <row r="31" spans="1:10" ht="22.5" customHeight="1">
      <c r="A31" s="45" t="s">
        <v>122</v>
      </c>
      <c r="B31" s="47"/>
      <c r="C31" s="46" t="s">
        <v>121</v>
      </c>
      <c r="D31" s="88">
        <f t="shared" si="3"/>
        <v>22</v>
      </c>
      <c r="E31" s="88">
        <f t="shared" si="3"/>
        <v>22</v>
      </c>
      <c r="F31" s="88">
        <v>0</v>
      </c>
      <c r="G31" s="88">
        <v>0</v>
      </c>
      <c r="H31" s="88">
        <v>0</v>
      </c>
      <c r="I31" s="88">
        <v>0</v>
      </c>
      <c r="J31" s="95"/>
    </row>
    <row r="32" spans="1:10" ht="22.5" customHeight="1">
      <c r="A32" s="45" t="s">
        <v>123</v>
      </c>
      <c r="B32" s="47"/>
      <c r="C32" s="46" t="s">
        <v>124</v>
      </c>
      <c r="D32" s="88">
        <f t="shared" si="3"/>
        <v>22</v>
      </c>
      <c r="E32" s="88">
        <f t="shared" si="3"/>
        <v>22</v>
      </c>
      <c r="F32" s="88">
        <v>0</v>
      </c>
      <c r="G32" s="88">
        <v>0</v>
      </c>
      <c r="H32" s="88">
        <v>0</v>
      </c>
      <c r="I32" s="88">
        <v>0</v>
      </c>
      <c r="J32" s="95"/>
    </row>
    <row r="33" spans="1:9" ht="31.5" customHeight="1">
      <c r="A33" s="89" t="s">
        <v>139</v>
      </c>
      <c r="B33" s="90"/>
      <c r="C33" s="90"/>
      <c r="D33" s="90"/>
      <c r="E33" s="90"/>
      <c r="F33" s="90"/>
      <c r="G33" s="90"/>
      <c r="H33" s="90"/>
      <c r="I33" s="90"/>
    </row>
    <row r="34" ht="15">
      <c r="A34" s="91"/>
    </row>
    <row r="35" ht="15">
      <c r="A35" s="92"/>
    </row>
    <row r="36" ht="15">
      <c r="A36" s="92"/>
    </row>
  </sheetData>
  <sheetProtection/>
  <mergeCells count="38">
    <mergeCell ref="A1:I1"/>
    <mergeCell ref="B3:D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I33"/>
    <mergeCell ref="C5:C6"/>
    <mergeCell ref="D4:D6"/>
    <mergeCell ref="E4:E6"/>
    <mergeCell ref="F4:F6"/>
    <mergeCell ref="G4:G6"/>
    <mergeCell ref="H4:H6"/>
    <mergeCell ref="I4:I6"/>
    <mergeCell ref="A5:B6"/>
  </mergeCells>
  <printOptions horizontalCentered="1"/>
  <pageMargins left="0.35433070866141736" right="0.35433070866141736" top="0.19" bottom="0.17" header="0.18"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7"/>
  <sheetViews>
    <sheetView zoomScaleSheetLayoutView="100" workbookViewId="0" topLeftCell="A1">
      <selection activeCell="A5" sqref="A5:I26"/>
    </sheetView>
  </sheetViews>
  <sheetFormatPr defaultColWidth="8.75390625" defaultRowHeight="14.25"/>
  <cols>
    <col min="1" max="1" width="36.375" style="50" customWidth="1"/>
    <col min="2" max="2" width="4.00390625" style="50" customWidth="1"/>
    <col min="3" max="3" width="15.625" style="50" customWidth="1"/>
    <col min="4" max="4" width="35.75390625" style="50" customWidth="1"/>
    <col min="5" max="5" width="3.50390625" style="50" customWidth="1"/>
    <col min="6" max="6" width="15.625" style="50" customWidth="1"/>
    <col min="7" max="8" width="13.875" style="50" customWidth="1"/>
    <col min="9" max="9" width="15.625" style="50" customWidth="1"/>
    <col min="10" max="11" width="9.00390625" style="51" bestFit="1" customWidth="1"/>
    <col min="12" max="32" width="9.00390625" style="50" bestFit="1" customWidth="1"/>
    <col min="33" max="16384" width="8.75390625" style="50" customWidth="1"/>
  </cols>
  <sheetData>
    <row r="1" ht="15">
      <c r="A1" s="52"/>
    </row>
    <row r="2" spans="1:11" s="48" customFormat="1" ht="18" customHeight="1">
      <c r="A2" s="53" t="s">
        <v>140</v>
      </c>
      <c r="B2" s="53"/>
      <c r="C2" s="53"/>
      <c r="D2" s="53"/>
      <c r="E2" s="53"/>
      <c r="F2" s="53"/>
      <c r="G2" s="53"/>
      <c r="H2" s="53"/>
      <c r="I2" s="53"/>
      <c r="J2" s="72"/>
      <c r="K2" s="72"/>
    </row>
    <row r="3" spans="1:9" ht="9.75" customHeight="1">
      <c r="A3" s="54"/>
      <c r="B3" s="54"/>
      <c r="C3" s="54"/>
      <c r="D3" s="54"/>
      <c r="E3" s="54"/>
      <c r="F3" s="54"/>
      <c r="G3" s="54"/>
      <c r="H3" s="54"/>
      <c r="I3" s="5" t="s">
        <v>141</v>
      </c>
    </row>
    <row r="4" spans="1:9" ht="15" customHeight="1">
      <c r="A4" s="6" t="s">
        <v>2</v>
      </c>
      <c r="B4" s="54"/>
      <c r="C4" s="54"/>
      <c r="D4" s="54"/>
      <c r="E4" s="54"/>
      <c r="F4" s="54"/>
      <c r="G4" s="54"/>
      <c r="H4" s="54"/>
      <c r="I4" s="5" t="s">
        <v>3</v>
      </c>
    </row>
    <row r="5" spans="1:11" s="49" customFormat="1" ht="19.5" customHeight="1">
      <c r="A5" s="108" t="s">
        <v>4</v>
      </c>
      <c r="B5" s="55"/>
      <c r="C5" s="55"/>
      <c r="D5" s="108" t="s">
        <v>5</v>
      </c>
      <c r="E5" s="55"/>
      <c r="F5" s="55"/>
      <c r="G5" s="55"/>
      <c r="H5" s="55"/>
      <c r="I5" s="55"/>
      <c r="J5" s="73"/>
      <c r="K5" s="73"/>
    </row>
    <row r="6" spans="1:11" s="49" customFormat="1" ht="31.5" customHeight="1">
      <c r="A6" s="122" t="s">
        <v>6</v>
      </c>
      <c r="B6" s="123" t="s">
        <v>7</v>
      </c>
      <c r="C6" s="56" t="s">
        <v>142</v>
      </c>
      <c r="D6" s="122" t="s">
        <v>6</v>
      </c>
      <c r="E6" s="123" t="s">
        <v>7</v>
      </c>
      <c r="F6" s="56" t="s">
        <v>84</v>
      </c>
      <c r="G6" s="58" t="s">
        <v>143</v>
      </c>
      <c r="H6" s="58" t="s">
        <v>144</v>
      </c>
      <c r="I6" s="58" t="s">
        <v>145</v>
      </c>
      <c r="J6" s="73"/>
      <c r="K6" s="73"/>
    </row>
    <row r="7" spans="1:11" s="49" customFormat="1" ht="19.5" customHeight="1">
      <c r="A7" s="122" t="s">
        <v>9</v>
      </c>
      <c r="B7" s="56"/>
      <c r="C7" s="122" t="s">
        <v>10</v>
      </c>
      <c r="D7" s="122" t="s">
        <v>9</v>
      </c>
      <c r="E7" s="56"/>
      <c r="F7" s="59">
        <v>2</v>
      </c>
      <c r="G7" s="59">
        <v>3</v>
      </c>
      <c r="H7" s="59" t="s">
        <v>23</v>
      </c>
      <c r="I7" s="59" t="s">
        <v>27</v>
      </c>
      <c r="J7" s="73"/>
      <c r="K7" s="73"/>
    </row>
    <row r="8" spans="1:11" s="49" customFormat="1" ht="19.5" customHeight="1">
      <c r="A8" s="110" t="s">
        <v>146</v>
      </c>
      <c r="B8" s="124" t="s">
        <v>10</v>
      </c>
      <c r="C8" s="62">
        <f>3734613.01/10000</f>
        <v>373.461301</v>
      </c>
      <c r="D8" s="110" t="s">
        <v>13</v>
      </c>
      <c r="E8" s="63">
        <v>20</v>
      </c>
      <c r="F8" s="62">
        <f>2758474.99/10000</f>
        <v>275.847499</v>
      </c>
      <c r="G8" s="62">
        <f>2758474.99/10000</f>
        <v>275.847499</v>
      </c>
      <c r="H8" s="63"/>
      <c r="I8" s="62"/>
      <c r="J8" s="73"/>
      <c r="K8" s="73"/>
    </row>
    <row r="9" spans="1:11" s="49" customFormat="1" ht="19.5" customHeight="1">
      <c r="A9" s="60" t="s">
        <v>147</v>
      </c>
      <c r="B9" s="124" t="s">
        <v>11</v>
      </c>
      <c r="C9" s="62"/>
      <c r="D9" s="110" t="s">
        <v>16</v>
      </c>
      <c r="E9" s="63">
        <v>21</v>
      </c>
      <c r="F9" s="62"/>
      <c r="G9" s="62"/>
      <c r="H9" s="63"/>
      <c r="I9" s="62"/>
      <c r="J9" s="73"/>
      <c r="K9" s="73"/>
    </row>
    <row r="10" spans="1:11" s="49" customFormat="1" ht="19.5" customHeight="1">
      <c r="A10" s="60" t="s">
        <v>148</v>
      </c>
      <c r="B10" s="124" t="s">
        <v>19</v>
      </c>
      <c r="C10" s="62"/>
      <c r="D10" s="110" t="s">
        <v>20</v>
      </c>
      <c r="E10" s="63">
        <v>22</v>
      </c>
      <c r="F10" s="62"/>
      <c r="G10" s="62"/>
      <c r="H10" s="63"/>
      <c r="I10" s="62"/>
      <c r="J10" s="73"/>
      <c r="K10" s="73"/>
    </row>
    <row r="11" spans="1:11" s="49" customFormat="1" ht="19.5" customHeight="1">
      <c r="A11" s="60"/>
      <c r="B11" s="124" t="s">
        <v>23</v>
      </c>
      <c r="C11" s="62"/>
      <c r="D11" s="110" t="s">
        <v>24</v>
      </c>
      <c r="E11" s="63">
        <v>23</v>
      </c>
      <c r="F11" s="62"/>
      <c r="G11" s="62"/>
      <c r="H11" s="63"/>
      <c r="I11" s="62"/>
      <c r="J11" s="73"/>
      <c r="K11" s="73"/>
    </row>
    <row r="12" spans="1:11" s="49" customFormat="1" ht="19.5" customHeight="1">
      <c r="A12" s="60"/>
      <c r="B12" s="124" t="s">
        <v>27</v>
      </c>
      <c r="C12" s="62"/>
      <c r="D12" s="110" t="s">
        <v>28</v>
      </c>
      <c r="E12" s="63">
        <v>24</v>
      </c>
      <c r="F12" s="62"/>
      <c r="G12" s="62"/>
      <c r="H12" s="63"/>
      <c r="I12" s="62"/>
      <c r="J12" s="73"/>
      <c r="K12" s="73"/>
    </row>
    <row r="13" spans="1:11" s="49" customFormat="1" ht="19.5" customHeight="1">
      <c r="A13" s="60"/>
      <c r="B13" s="124" t="s">
        <v>31</v>
      </c>
      <c r="C13" s="62"/>
      <c r="D13" s="110" t="s">
        <v>32</v>
      </c>
      <c r="E13" s="63">
        <v>25</v>
      </c>
      <c r="F13" s="62">
        <f>40000/10000</f>
        <v>4</v>
      </c>
      <c r="G13" s="62">
        <f>40000/10000</f>
        <v>4</v>
      </c>
      <c r="H13" s="63"/>
      <c r="I13" s="62"/>
      <c r="J13" s="73"/>
      <c r="K13" s="73"/>
    </row>
    <row r="14" spans="1:11" s="49" customFormat="1" ht="19.5" customHeight="1">
      <c r="A14" s="60"/>
      <c r="B14" s="124" t="s">
        <v>35</v>
      </c>
      <c r="C14" s="62"/>
      <c r="D14" s="110" t="s">
        <v>36</v>
      </c>
      <c r="E14" s="63">
        <v>26</v>
      </c>
      <c r="F14" s="62">
        <f>290000/10000</f>
        <v>29</v>
      </c>
      <c r="G14" s="62">
        <f>290000/10000</f>
        <v>29</v>
      </c>
      <c r="H14" s="63"/>
      <c r="I14" s="62"/>
      <c r="J14" s="73"/>
      <c r="K14" s="73"/>
    </row>
    <row r="15" spans="1:11" s="49" customFormat="1" ht="19.5" customHeight="1">
      <c r="A15" s="60"/>
      <c r="B15" s="124" t="s">
        <v>39</v>
      </c>
      <c r="C15" s="62"/>
      <c r="D15" s="110" t="s">
        <v>40</v>
      </c>
      <c r="E15" s="63">
        <v>27</v>
      </c>
      <c r="F15" s="62">
        <f>429035.22/10000</f>
        <v>42.903521999999995</v>
      </c>
      <c r="G15" s="62">
        <f>429035.22/10000</f>
        <v>42.903521999999995</v>
      </c>
      <c r="H15" s="63"/>
      <c r="I15" s="62"/>
      <c r="J15" s="73"/>
      <c r="K15" s="73"/>
    </row>
    <row r="16" spans="1:11" s="49" customFormat="1" ht="19.5" customHeight="1">
      <c r="A16" s="60"/>
      <c r="B16" s="124" t="s">
        <v>42</v>
      </c>
      <c r="C16" s="62"/>
      <c r="D16" s="110" t="s">
        <v>43</v>
      </c>
      <c r="E16" s="64">
        <v>28</v>
      </c>
      <c r="F16" s="62"/>
      <c r="G16" s="62"/>
      <c r="H16" s="63"/>
      <c r="I16" s="62"/>
      <c r="J16" s="73"/>
      <c r="K16" s="73"/>
    </row>
    <row r="17" spans="1:11" s="49" customFormat="1" ht="19.5" customHeight="1">
      <c r="A17" s="60"/>
      <c r="B17" s="124" t="s">
        <v>45</v>
      </c>
      <c r="C17" s="62"/>
      <c r="D17" s="60" t="s">
        <v>46</v>
      </c>
      <c r="E17" s="63">
        <v>29</v>
      </c>
      <c r="F17" s="62">
        <f>76616.2/10000</f>
        <v>7.66162</v>
      </c>
      <c r="G17" s="62">
        <f>76616.2/10000</f>
        <v>7.66162</v>
      </c>
      <c r="H17" s="63"/>
      <c r="I17" s="62"/>
      <c r="J17" s="73"/>
      <c r="K17" s="73"/>
    </row>
    <row r="18" spans="1:11" s="49" customFormat="1" ht="19.5" customHeight="1">
      <c r="A18" s="60"/>
      <c r="B18" s="124" t="s">
        <v>48</v>
      </c>
      <c r="C18" s="62"/>
      <c r="D18" s="65" t="s">
        <v>43</v>
      </c>
      <c r="E18" s="63">
        <v>30</v>
      </c>
      <c r="F18" s="62"/>
      <c r="G18" s="62"/>
      <c r="H18" s="63"/>
      <c r="I18" s="62"/>
      <c r="J18" s="73"/>
      <c r="K18" s="73"/>
    </row>
    <row r="19" spans="1:11" s="49" customFormat="1" ht="19.5" customHeight="1">
      <c r="A19" s="60"/>
      <c r="B19" s="124" t="s">
        <v>50</v>
      </c>
      <c r="C19" s="62"/>
      <c r="D19" s="65" t="s">
        <v>51</v>
      </c>
      <c r="E19" s="63">
        <v>31</v>
      </c>
      <c r="F19" s="62">
        <f>220000/10000</f>
        <v>22</v>
      </c>
      <c r="G19" s="62">
        <f>220000/10000</f>
        <v>22</v>
      </c>
      <c r="H19" s="63"/>
      <c r="I19" s="62"/>
      <c r="J19" s="73"/>
      <c r="K19" s="73"/>
    </row>
    <row r="20" spans="1:11" s="49" customFormat="1" ht="19.5" customHeight="1">
      <c r="A20" s="60"/>
      <c r="B20" s="124" t="s">
        <v>53</v>
      </c>
      <c r="C20" s="60"/>
      <c r="D20" s="60" t="s">
        <v>43</v>
      </c>
      <c r="E20" s="63">
        <v>32</v>
      </c>
      <c r="F20" s="62"/>
      <c r="G20" s="62"/>
      <c r="H20" s="63"/>
      <c r="I20" s="61"/>
      <c r="J20" s="73"/>
      <c r="K20" s="73"/>
    </row>
    <row r="21" spans="1:11" s="49" customFormat="1" ht="19.5" customHeight="1">
      <c r="A21" s="113" t="s">
        <v>55</v>
      </c>
      <c r="B21" s="111" t="s">
        <v>56</v>
      </c>
      <c r="C21" s="62">
        <f>3734613.01/10000</f>
        <v>373.461301</v>
      </c>
      <c r="D21" s="113" t="s">
        <v>57</v>
      </c>
      <c r="E21" s="63">
        <v>33</v>
      </c>
      <c r="F21" s="62">
        <f>3814126.41/10000</f>
        <v>381.412641</v>
      </c>
      <c r="G21" s="62">
        <f>3814126.41/10000</f>
        <v>381.412641</v>
      </c>
      <c r="H21" s="63"/>
      <c r="I21" s="69"/>
      <c r="J21" s="73"/>
      <c r="K21" s="73"/>
    </row>
    <row r="22" spans="1:11" s="49" customFormat="1" ht="19.5" customHeight="1">
      <c r="A22" s="61" t="s">
        <v>149</v>
      </c>
      <c r="B22" s="63">
        <v>15</v>
      </c>
      <c r="C22" s="62">
        <f>513165.42/10000</f>
        <v>51.316542</v>
      </c>
      <c r="D22" s="61" t="s">
        <v>150</v>
      </c>
      <c r="E22" s="63">
        <v>34</v>
      </c>
      <c r="F22" s="62">
        <f>433652.02/10000</f>
        <v>43.365202000000004</v>
      </c>
      <c r="G22" s="62">
        <f>433652.02/10000</f>
        <v>43.365202000000004</v>
      </c>
      <c r="H22" s="63"/>
      <c r="I22" s="74"/>
      <c r="J22" s="73"/>
      <c r="K22" s="73"/>
    </row>
    <row r="23" spans="1:11" s="49" customFormat="1" ht="19.5" customHeight="1">
      <c r="A23" s="61" t="s">
        <v>151</v>
      </c>
      <c r="B23" s="63">
        <v>16</v>
      </c>
      <c r="C23" s="62">
        <f>513165.42/10000</f>
        <v>51.316542</v>
      </c>
      <c r="D23" s="60"/>
      <c r="E23" s="64">
        <v>35</v>
      </c>
      <c r="F23" s="62"/>
      <c r="G23" s="62"/>
      <c r="H23" s="63"/>
      <c r="I23" s="74"/>
      <c r="J23" s="73"/>
      <c r="K23" s="73"/>
    </row>
    <row r="24" spans="1:11" s="49" customFormat="1" ht="19.5" customHeight="1">
      <c r="A24" s="61" t="s">
        <v>152</v>
      </c>
      <c r="B24" s="63">
        <v>17</v>
      </c>
      <c r="C24" s="62"/>
      <c r="D24" s="60"/>
      <c r="E24" s="63">
        <v>36</v>
      </c>
      <c r="F24" s="62"/>
      <c r="G24" s="62"/>
      <c r="H24" s="63"/>
      <c r="I24" s="74"/>
      <c r="J24" s="73"/>
      <c r="K24" s="73"/>
    </row>
    <row r="25" spans="1:11" s="49" customFormat="1" ht="19.5" customHeight="1">
      <c r="A25" s="61" t="s">
        <v>153</v>
      </c>
      <c r="B25" s="63">
        <v>18</v>
      </c>
      <c r="C25" s="62"/>
      <c r="D25" s="60"/>
      <c r="E25" s="63">
        <v>37</v>
      </c>
      <c r="F25" s="62"/>
      <c r="G25" s="62"/>
      <c r="H25" s="63"/>
      <c r="I25" s="74"/>
      <c r="J25" s="73"/>
      <c r="K25" s="73"/>
    </row>
    <row r="26" spans="1:9" ht="19.5" customHeight="1">
      <c r="A26" s="114" t="s">
        <v>67</v>
      </c>
      <c r="B26" s="63">
        <v>19</v>
      </c>
      <c r="C26" s="62">
        <f>C21+C22</f>
        <v>424.77784299999996</v>
      </c>
      <c r="D26" s="114" t="s">
        <v>67</v>
      </c>
      <c r="E26" s="63">
        <v>38</v>
      </c>
      <c r="F26" s="62">
        <f>F21+F22</f>
        <v>424.777843</v>
      </c>
      <c r="G26" s="62">
        <f>G21+G22</f>
        <v>424.777843</v>
      </c>
      <c r="H26" s="69"/>
      <c r="I26" s="69"/>
    </row>
    <row r="27" spans="1:9" ht="29.25" customHeight="1">
      <c r="A27" s="70" t="s">
        <v>154</v>
      </c>
      <c r="B27" s="71"/>
      <c r="C27" s="71"/>
      <c r="D27" s="71"/>
      <c r="E27" s="71"/>
      <c r="F27" s="71"/>
      <c r="G27" s="71"/>
      <c r="H27" s="71"/>
      <c r="I27" s="71"/>
    </row>
  </sheetData>
  <sheetProtection/>
  <mergeCells count="4">
    <mergeCell ref="A2:I2"/>
    <mergeCell ref="A5:C5"/>
    <mergeCell ref="D5:I5"/>
    <mergeCell ref="A27:I2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4"/>
  <sheetViews>
    <sheetView workbookViewId="0" topLeftCell="A7">
      <selection activeCell="A16" sqref="A16:IV16"/>
    </sheetView>
  </sheetViews>
  <sheetFormatPr defaultColWidth="8.75390625" defaultRowHeight="14.25"/>
  <cols>
    <col min="1" max="1" width="5.00390625" style="1" customWidth="1"/>
    <col min="2" max="2" width="9.00390625" style="1" customWidth="1"/>
    <col min="3" max="3" width="29.12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32" width="9.00390625" style="1" bestFit="1" customWidth="1"/>
    <col min="33" max="16384" width="8.75390625" style="1" customWidth="1"/>
  </cols>
  <sheetData>
    <row r="1" spans="1:6" ht="36" customHeight="1">
      <c r="A1" s="2" t="s">
        <v>155</v>
      </c>
      <c r="B1" s="2"/>
      <c r="C1" s="2"/>
      <c r="D1" s="2"/>
      <c r="E1" s="2"/>
      <c r="F1" s="2"/>
    </row>
    <row r="2" spans="1:6" ht="10.5" customHeight="1">
      <c r="A2" s="3"/>
      <c r="B2" s="3"/>
      <c r="C2" s="3"/>
      <c r="D2" s="4"/>
      <c r="E2" s="4"/>
      <c r="F2" s="5" t="s">
        <v>156</v>
      </c>
    </row>
    <row r="3" spans="1:6" ht="18" customHeight="1">
      <c r="A3" s="6" t="s">
        <v>73</v>
      </c>
      <c r="B3" s="20" t="s">
        <v>74</v>
      </c>
      <c r="C3" s="20"/>
      <c r="D3" s="7"/>
      <c r="E3" s="7"/>
      <c r="F3" s="5" t="s">
        <v>3</v>
      </c>
    </row>
    <row r="4" spans="1:6" ht="33.75" customHeight="1">
      <c r="A4" s="8" t="s">
        <v>157</v>
      </c>
      <c r="B4" s="8"/>
      <c r="C4" s="8"/>
      <c r="D4" s="9" t="s">
        <v>158</v>
      </c>
      <c r="E4" s="9"/>
      <c r="F4" s="9"/>
    </row>
    <row r="5" spans="1:6" ht="19.5" customHeight="1">
      <c r="A5" s="8" t="s">
        <v>81</v>
      </c>
      <c r="B5" s="8"/>
      <c r="C5" s="8" t="s">
        <v>82</v>
      </c>
      <c r="D5" s="9" t="s">
        <v>159</v>
      </c>
      <c r="E5" s="9" t="s">
        <v>160</v>
      </c>
      <c r="F5" s="9" t="s">
        <v>129</v>
      </c>
    </row>
    <row r="6" spans="1:6" ht="19.5" customHeight="1">
      <c r="A6" s="8"/>
      <c r="B6" s="8"/>
      <c r="C6" s="8"/>
      <c r="D6" s="9"/>
      <c r="E6" s="9"/>
      <c r="F6" s="9"/>
    </row>
    <row r="7" spans="1:6" ht="19.5" customHeight="1">
      <c r="A7" s="8"/>
      <c r="B7" s="8"/>
      <c r="C7" s="8"/>
      <c r="D7" s="9"/>
      <c r="E7" s="9"/>
      <c r="F7" s="9"/>
    </row>
    <row r="8" spans="1:6" ht="19.5" customHeight="1">
      <c r="A8" s="8" t="s">
        <v>83</v>
      </c>
      <c r="B8" s="8"/>
      <c r="C8" s="8"/>
      <c r="D8" s="8">
        <v>1</v>
      </c>
      <c r="E8" s="8">
        <v>2</v>
      </c>
      <c r="F8" s="8">
        <v>3</v>
      </c>
    </row>
    <row r="9" spans="1:6" ht="19.5" customHeight="1">
      <c r="A9" s="8" t="s">
        <v>84</v>
      </c>
      <c r="B9" s="8"/>
      <c r="C9" s="8"/>
      <c r="D9" s="10">
        <f>3814126.41/10000</f>
        <v>381.412641</v>
      </c>
      <c r="E9" s="10">
        <f>2368045.26/10000</f>
        <v>236.80452599999998</v>
      </c>
      <c r="F9" s="10">
        <f>1446081.15/10000</f>
        <v>144.608115</v>
      </c>
    </row>
    <row r="10" spans="1:6" ht="19.5" customHeight="1">
      <c r="A10" s="45">
        <v>201</v>
      </c>
      <c r="B10" s="45"/>
      <c r="C10" s="46" t="s">
        <v>85</v>
      </c>
      <c r="D10" s="10">
        <f>2758474.99/10000</f>
        <v>275.847499</v>
      </c>
      <c r="E10" s="10">
        <f>1642393.84/10000</f>
        <v>164.239384</v>
      </c>
      <c r="F10" s="10">
        <f>1116081.15/10000</f>
        <v>111.60811499999998</v>
      </c>
    </row>
    <row r="11" spans="1:6" ht="19.5" customHeight="1">
      <c r="A11" s="121" t="s">
        <v>86</v>
      </c>
      <c r="B11" s="45"/>
      <c r="C11" s="46" t="s">
        <v>87</v>
      </c>
      <c r="D11" s="10">
        <f>2739474.99/10000</f>
        <v>273.94749900000005</v>
      </c>
      <c r="E11" s="10">
        <f>1642393.84/10000</f>
        <v>164.239384</v>
      </c>
      <c r="F11" s="10">
        <f>1097081.15/10000</f>
        <v>109.70811499999999</v>
      </c>
    </row>
    <row r="12" spans="1:6" ht="19.5" customHeight="1">
      <c r="A12" s="121" t="s">
        <v>88</v>
      </c>
      <c r="B12" s="45"/>
      <c r="C12" s="46" t="s">
        <v>89</v>
      </c>
      <c r="D12" s="10">
        <f>2539474.99/10000</f>
        <v>253.94749900000002</v>
      </c>
      <c r="E12" s="10">
        <f>1442393.84/10000</f>
        <v>144.239384</v>
      </c>
      <c r="F12" s="10">
        <f>1097081.15/10000</f>
        <v>109.70811499999999</v>
      </c>
    </row>
    <row r="13" spans="1:6" ht="19.5" customHeight="1">
      <c r="A13" s="121" t="s">
        <v>90</v>
      </c>
      <c r="B13" s="45"/>
      <c r="C13" s="46" t="s">
        <v>91</v>
      </c>
      <c r="D13" s="10">
        <f>200000/10000</f>
        <v>20</v>
      </c>
      <c r="E13" s="10">
        <f>200000/10000</f>
        <v>20</v>
      </c>
      <c r="F13" s="10">
        <v>0</v>
      </c>
    </row>
    <row r="14" spans="1:6" ht="19.5" customHeight="1">
      <c r="A14" s="121" t="s">
        <v>92</v>
      </c>
      <c r="B14" s="45"/>
      <c r="C14" s="46" t="s">
        <v>93</v>
      </c>
      <c r="D14" s="10">
        <f>19000/10000</f>
        <v>1.9</v>
      </c>
      <c r="E14" s="10">
        <v>0</v>
      </c>
      <c r="F14" s="10">
        <f>19000/10000</f>
        <v>1.9</v>
      </c>
    </row>
    <row r="15" spans="1:6" ht="19.5" customHeight="1">
      <c r="A15" s="45" t="s">
        <v>94</v>
      </c>
      <c r="B15" s="47"/>
      <c r="C15" s="46" t="s">
        <v>95</v>
      </c>
      <c r="D15" s="10">
        <f>19000/10000</f>
        <v>1.9</v>
      </c>
      <c r="E15" s="10">
        <v>0</v>
      </c>
      <c r="F15" s="10">
        <f>19000/10000</f>
        <v>1.9</v>
      </c>
    </row>
    <row r="16" spans="1:6" ht="19.5" customHeight="1">
      <c r="A16" s="45" t="s">
        <v>133</v>
      </c>
      <c r="B16" s="47"/>
      <c r="C16" s="46" t="s">
        <v>134</v>
      </c>
      <c r="D16" s="10">
        <f>40000/10000</f>
        <v>4</v>
      </c>
      <c r="E16" s="10">
        <v>0</v>
      </c>
      <c r="F16" s="10">
        <f>40000/10000</f>
        <v>4</v>
      </c>
    </row>
    <row r="17" spans="1:6" ht="19.5" customHeight="1">
      <c r="A17" s="45" t="s">
        <v>135</v>
      </c>
      <c r="B17" s="47"/>
      <c r="C17" s="46" t="s">
        <v>136</v>
      </c>
      <c r="D17" s="10">
        <f aca="true" t="shared" si="0" ref="D17:F18">40000/10000</f>
        <v>4</v>
      </c>
      <c r="E17" s="10">
        <v>0</v>
      </c>
      <c r="F17" s="10">
        <f t="shared" si="0"/>
        <v>4</v>
      </c>
    </row>
    <row r="18" spans="1:6" ht="19.5" customHeight="1">
      <c r="A18" s="45" t="s">
        <v>137</v>
      </c>
      <c r="B18" s="47"/>
      <c r="C18" s="46" t="s">
        <v>138</v>
      </c>
      <c r="D18" s="10">
        <f t="shared" si="0"/>
        <v>4</v>
      </c>
      <c r="E18" s="10">
        <v>0</v>
      </c>
      <c r="F18" s="10">
        <f t="shared" si="0"/>
        <v>4</v>
      </c>
    </row>
    <row r="19" spans="1:6" ht="19.5" customHeight="1">
      <c r="A19" s="45" t="s">
        <v>96</v>
      </c>
      <c r="B19" s="47"/>
      <c r="C19" s="46" t="s">
        <v>97</v>
      </c>
      <c r="D19" s="10">
        <f>290000/10000</f>
        <v>29</v>
      </c>
      <c r="E19" s="10">
        <v>0</v>
      </c>
      <c r="F19" s="10">
        <f>290000/10000</f>
        <v>29</v>
      </c>
    </row>
    <row r="20" spans="1:6" ht="19.5" customHeight="1">
      <c r="A20" s="45" t="s">
        <v>98</v>
      </c>
      <c r="B20" s="47"/>
      <c r="C20" s="46" t="s">
        <v>99</v>
      </c>
      <c r="D20" s="10">
        <f aca="true" t="shared" si="1" ref="D20:F21">290000/10000</f>
        <v>29</v>
      </c>
      <c r="E20" s="10">
        <v>0</v>
      </c>
      <c r="F20" s="10">
        <f t="shared" si="1"/>
        <v>29</v>
      </c>
    </row>
    <row r="21" spans="1:6" ht="19.5" customHeight="1">
      <c r="A21" s="45" t="s">
        <v>100</v>
      </c>
      <c r="B21" s="47"/>
      <c r="C21" s="46" t="s">
        <v>101</v>
      </c>
      <c r="D21" s="10">
        <f t="shared" si="1"/>
        <v>29</v>
      </c>
      <c r="E21" s="10">
        <v>0</v>
      </c>
      <c r="F21" s="10">
        <f t="shared" si="1"/>
        <v>29</v>
      </c>
    </row>
    <row r="22" spans="1:6" ht="19.5" customHeight="1">
      <c r="A22" s="45" t="s">
        <v>102</v>
      </c>
      <c r="B22" s="47"/>
      <c r="C22" s="46" t="s">
        <v>103</v>
      </c>
      <c r="D22" s="10">
        <f>429035.22/10000</f>
        <v>42.903521999999995</v>
      </c>
      <c r="E22" s="10">
        <f>429035.22/10000</f>
        <v>42.903521999999995</v>
      </c>
      <c r="F22" s="10">
        <v>0</v>
      </c>
    </row>
    <row r="23" spans="1:6" ht="19.5" customHeight="1">
      <c r="A23" s="45" t="s">
        <v>104</v>
      </c>
      <c r="B23" s="47"/>
      <c r="C23" s="46" t="s">
        <v>105</v>
      </c>
      <c r="D23" s="10">
        <f>399035.22/10000</f>
        <v>39.903521999999995</v>
      </c>
      <c r="E23" s="10">
        <f>399035.22/10000</f>
        <v>39.903521999999995</v>
      </c>
      <c r="F23" s="10">
        <v>0</v>
      </c>
    </row>
    <row r="24" spans="1:6" ht="19.5" customHeight="1">
      <c r="A24" s="45" t="s">
        <v>106</v>
      </c>
      <c r="B24" s="47"/>
      <c r="C24" s="46" t="s">
        <v>107</v>
      </c>
      <c r="D24" s="10">
        <f>217681.97/10000</f>
        <v>21.768197</v>
      </c>
      <c r="E24" s="10">
        <f>217681.97/10000</f>
        <v>21.768197</v>
      </c>
      <c r="F24" s="10">
        <v>0</v>
      </c>
    </row>
    <row r="25" spans="1:6" ht="19.5" customHeight="1">
      <c r="A25" s="45" t="s">
        <v>108</v>
      </c>
      <c r="B25" s="47"/>
      <c r="C25" s="46" t="s">
        <v>109</v>
      </c>
      <c r="D25" s="10">
        <f>181353.25/10000</f>
        <v>18.135325</v>
      </c>
      <c r="E25" s="10">
        <f>181353.25/10000</f>
        <v>18.135325</v>
      </c>
      <c r="F25" s="10">
        <v>0</v>
      </c>
    </row>
    <row r="26" spans="1:6" ht="19.5" customHeight="1">
      <c r="A26" s="45" t="s">
        <v>110</v>
      </c>
      <c r="B26" s="47"/>
      <c r="C26" s="46" t="s">
        <v>111</v>
      </c>
      <c r="D26" s="10">
        <f>30000/10000</f>
        <v>3</v>
      </c>
      <c r="E26" s="10">
        <f>30000/10000</f>
        <v>3</v>
      </c>
      <c r="F26" s="10">
        <v>0</v>
      </c>
    </row>
    <row r="27" spans="1:6" ht="19.5" customHeight="1">
      <c r="A27" s="45" t="s">
        <v>112</v>
      </c>
      <c r="B27" s="47"/>
      <c r="C27" s="46" t="s">
        <v>113</v>
      </c>
      <c r="D27" s="10">
        <f>30000/10000</f>
        <v>3</v>
      </c>
      <c r="E27" s="10">
        <f>30000/10000</f>
        <v>3</v>
      </c>
      <c r="F27" s="10">
        <v>0</v>
      </c>
    </row>
    <row r="28" spans="1:6" ht="19.5" customHeight="1">
      <c r="A28" s="45" t="s">
        <v>114</v>
      </c>
      <c r="B28" s="47"/>
      <c r="C28" s="46" t="s">
        <v>115</v>
      </c>
      <c r="D28" s="10">
        <f aca="true" t="shared" si="2" ref="D28:E30">76616.2/10000</f>
        <v>7.66162</v>
      </c>
      <c r="E28" s="10">
        <f t="shared" si="2"/>
        <v>7.66162</v>
      </c>
      <c r="F28" s="10">
        <v>0</v>
      </c>
    </row>
    <row r="29" spans="1:6" ht="19.5" customHeight="1">
      <c r="A29" s="45" t="s">
        <v>116</v>
      </c>
      <c r="B29" s="47"/>
      <c r="C29" s="46" t="s">
        <v>117</v>
      </c>
      <c r="D29" s="10">
        <f t="shared" si="2"/>
        <v>7.66162</v>
      </c>
      <c r="E29" s="10">
        <f t="shared" si="2"/>
        <v>7.66162</v>
      </c>
      <c r="F29" s="10">
        <v>0</v>
      </c>
    </row>
    <row r="30" spans="1:6" ht="19.5" customHeight="1">
      <c r="A30" s="45" t="s">
        <v>118</v>
      </c>
      <c r="B30" s="47"/>
      <c r="C30" s="46" t="s">
        <v>119</v>
      </c>
      <c r="D30" s="10">
        <f t="shared" si="2"/>
        <v>7.66162</v>
      </c>
      <c r="E30" s="10">
        <f t="shared" si="2"/>
        <v>7.66162</v>
      </c>
      <c r="F30" s="10">
        <v>0</v>
      </c>
    </row>
    <row r="31" spans="1:6" ht="19.5" customHeight="1">
      <c r="A31" s="45" t="s">
        <v>120</v>
      </c>
      <c r="B31" s="47"/>
      <c r="C31" s="46" t="s">
        <v>121</v>
      </c>
      <c r="D31" s="10">
        <f aca="true" t="shared" si="3" ref="D31:E33">220000/10000</f>
        <v>22</v>
      </c>
      <c r="E31" s="10">
        <f t="shared" si="3"/>
        <v>22</v>
      </c>
      <c r="F31" s="10">
        <v>0</v>
      </c>
    </row>
    <row r="32" spans="1:6" ht="19.5" customHeight="1">
      <c r="A32" s="45" t="s">
        <v>122</v>
      </c>
      <c r="B32" s="47"/>
      <c r="C32" s="46" t="s">
        <v>121</v>
      </c>
      <c r="D32" s="10">
        <f t="shared" si="3"/>
        <v>22</v>
      </c>
      <c r="E32" s="10">
        <f t="shared" si="3"/>
        <v>22</v>
      </c>
      <c r="F32" s="10">
        <v>0</v>
      </c>
    </row>
    <row r="33" spans="1:6" ht="19.5" customHeight="1">
      <c r="A33" s="45" t="s">
        <v>123</v>
      </c>
      <c r="B33" s="47"/>
      <c r="C33" s="46" t="s">
        <v>124</v>
      </c>
      <c r="D33" s="10">
        <f t="shared" si="3"/>
        <v>22</v>
      </c>
      <c r="E33" s="10">
        <f t="shared" si="3"/>
        <v>22</v>
      </c>
      <c r="F33" s="10">
        <v>0</v>
      </c>
    </row>
    <row r="34" spans="1:6" ht="39" customHeight="1">
      <c r="A34" s="15" t="s">
        <v>161</v>
      </c>
      <c r="B34" s="16"/>
      <c r="C34" s="16"/>
      <c r="D34" s="16"/>
      <c r="E34" s="16"/>
      <c r="F34" s="16"/>
    </row>
  </sheetData>
  <sheetProtection/>
  <mergeCells count="36">
    <mergeCell ref="A1:F1"/>
    <mergeCell ref="B3:C3"/>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F34"/>
    <mergeCell ref="C5:C7"/>
    <mergeCell ref="D5:D7"/>
    <mergeCell ref="E5:E7"/>
    <mergeCell ref="F5:F7"/>
    <mergeCell ref="A5:B7"/>
  </mergeCells>
  <printOptions horizontalCentered="1"/>
  <pageMargins left="0.35433070866141736" right="0.35433070866141736" top="0.23999999999999996" bottom="0.22" header="0.17" footer="0.17"/>
  <pageSetup fitToHeight="1" fitToWidth="1" horizontalDpi="600" verticalDpi="600" orientation="landscape" paperSize="9" scale="83"/>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K36"/>
  <sheetViews>
    <sheetView showZeros="0" tabSelected="1" workbookViewId="0" topLeftCell="A1">
      <selection activeCell="A1" sqref="A1:I1"/>
    </sheetView>
  </sheetViews>
  <sheetFormatPr defaultColWidth="8.75390625" defaultRowHeight="14.25"/>
  <cols>
    <col min="1" max="1" width="8.00390625" style="28" bestFit="1" customWidth="1"/>
    <col min="2" max="2" width="26.875" style="28" customWidth="1"/>
    <col min="3" max="3" width="10.00390625" style="28" customWidth="1"/>
    <col min="4" max="4" width="8.00390625" style="28" customWidth="1"/>
    <col min="5" max="5" width="19.00390625" style="28" bestFit="1" customWidth="1"/>
    <col min="6" max="6" width="11.625" style="28" customWidth="1"/>
    <col min="7" max="7" width="8.00390625" style="28" customWidth="1"/>
    <col min="8" max="8" width="32.875" style="28" customWidth="1"/>
    <col min="9" max="9" width="11.875" style="28" customWidth="1"/>
    <col min="10" max="10" width="8.50390625" style="28" customWidth="1"/>
    <col min="11" max="32" width="9.00390625" style="28" bestFit="1" customWidth="1"/>
    <col min="33" max="16384" width="8.75390625" style="28" customWidth="1"/>
  </cols>
  <sheetData>
    <row r="1" spans="1:9" ht="20.25">
      <c r="A1" s="29" t="s">
        <v>162</v>
      </c>
      <c r="B1" s="29"/>
      <c r="C1" s="29"/>
      <c r="D1" s="29"/>
      <c r="E1" s="29"/>
      <c r="F1" s="29"/>
      <c r="G1" s="29"/>
      <c r="H1" s="29"/>
      <c r="I1" s="29"/>
    </row>
    <row r="2" spans="1:9" s="25" customFormat="1" ht="20.25" customHeight="1">
      <c r="A2" s="3"/>
      <c r="B2" s="3"/>
      <c r="C2" s="3"/>
      <c r="D2" s="4"/>
      <c r="E2" s="4"/>
      <c r="F2" s="4"/>
      <c r="G2" s="4"/>
      <c r="H2" s="4"/>
      <c r="I2" s="42" t="s">
        <v>163</v>
      </c>
    </row>
    <row r="3" spans="1:9" s="26" customFormat="1" ht="15" customHeight="1">
      <c r="A3" s="30" t="s">
        <v>73</v>
      </c>
      <c r="B3" s="31" t="s">
        <v>74</v>
      </c>
      <c r="C3" s="30"/>
      <c r="D3" s="30"/>
      <c r="E3" s="30"/>
      <c r="F3" s="30"/>
      <c r="G3" s="30"/>
      <c r="H3" s="30"/>
      <c r="I3" s="43" t="s">
        <v>3</v>
      </c>
    </row>
    <row r="4" spans="1:9" s="27" customFormat="1" ht="30.75" customHeight="1">
      <c r="A4" s="32" t="s">
        <v>164</v>
      </c>
      <c r="B4" s="32" t="s">
        <v>82</v>
      </c>
      <c r="C4" s="32" t="s">
        <v>8</v>
      </c>
      <c r="D4" s="32" t="s">
        <v>164</v>
      </c>
      <c r="E4" s="32" t="s">
        <v>82</v>
      </c>
      <c r="F4" s="32" t="s">
        <v>8</v>
      </c>
      <c r="G4" s="32" t="s">
        <v>164</v>
      </c>
      <c r="H4" s="32" t="s">
        <v>82</v>
      </c>
      <c r="I4" s="32" t="s">
        <v>8</v>
      </c>
    </row>
    <row r="5" spans="1:9" s="27" customFormat="1" ht="17.25" customHeight="1">
      <c r="A5" s="33">
        <v>301</v>
      </c>
      <c r="B5" s="34" t="s">
        <v>165</v>
      </c>
      <c r="C5" s="35">
        <f>1734670.19/10000</f>
        <v>173.467019</v>
      </c>
      <c r="D5" s="33">
        <v>302</v>
      </c>
      <c r="E5" s="34" t="s">
        <v>166</v>
      </c>
      <c r="F5" s="35">
        <f>1761854.34/10000</f>
        <v>176.18543400000001</v>
      </c>
      <c r="G5" s="33">
        <v>307</v>
      </c>
      <c r="H5" s="34" t="s">
        <v>167</v>
      </c>
      <c r="I5" s="34"/>
    </row>
    <row r="6" spans="1:9" s="27" customFormat="1" ht="17.25" customHeight="1">
      <c r="A6" s="33">
        <v>30101</v>
      </c>
      <c r="B6" s="34" t="s">
        <v>168</v>
      </c>
      <c r="C6" s="35">
        <f>449813/10000</f>
        <v>44.9813</v>
      </c>
      <c r="D6" s="33">
        <v>30201</v>
      </c>
      <c r="E6" s="34" t="s">
        <v>169</v>
      </c>
      <c r="F6" s="35">
        <f>78296.47/10000</f>
        <v>7.8296470000000005</v>
      </c>
      <c r="G6" s="33">
        <v>30701</v>
      </c>
      <c r="H6" s="34" t="s">
        <v>170</v>
      </c>
      <c r="I6" s="34"/>
    </row>
    <row r="7" spans="1:9" s="27" customFormat="1" ht="17.25" customHeight="1">
      <c r="A7" s="33">
        <v>30102</v>
      </c>
      <c r="B7" s="34" t="s">
        <v>171</v>
      </c>
      <c r="C7" s="35">
        <f>177460/10000</f>
        <v>17.746</v>
      </c>
      <c r="D7" s="33">
        <v>30202</v>
      </c>
      <c r="E7" s="34" t="s">
        <v>172</v>
      </c>
      <c r="F7" s="35">
        <f>192411/10000</f>
        <v>19.2411</v>
      </c>
      <c r="G7" s="33">
        <v>30702</v>
      </c>
      <c r="H7" s="34" t="s">
        <v>173</v>
      </c>
      <c r="I7" s="34"/>
    </row>
    <row r="8" spans="1:9" s="27" customFormat="1" ht="17.25" customHeight="1">
      <c r="A8" s="33">
        <v>30103</v>
      </c>
      <c r="B8" s="34" t="s">
        <v>174</v>
      </c>
      <c r="C8" s="35">
        <f>377417/10000</f>
        <v>37.7417</v>
      </c>
      <c r="D8" s="33">
        <v>30203</v>
      </c>
      <c r="E8" s="34" t="s">
        <v>175</v>
      </c>
      <c r="F8" s="35">
        <f>18000/10000</f>
        <v>1.8</v>
      </c>
      <c r="G8" s="33">
        <v>310</v>
      </c>
      <c r="H8" s="34" t="s">
        <v>176</v>
      </c>
      <c r="I8" s="34"/>
    </row>
    <row r="9" spans="1:9" s="27" customFormat="1" ht="17.25" customHeight="1">
      <c r="A9" s="33">
        <v>30106</v>
      </c>
      <c r="B9" s="34" t="s">
        <v>177</v>
      </c>
      <c r="C9" s="35"/>
      <c r="D9" s="33">
        <v>30204</v>
      </c>
      <c r="E9" s="34" t="s">
        <v>178</v>
      </c>
      <c r="F9" s="35"/>
      <c r="G9" s="33">
        <v>31001</v>
      </c>
      <c r="H9" s="34" t="s">
        <v>179</v>
      </c>
      <c r="I9" s="34"/>
    </row>
    <row r="10" spans="1:9" s="27" customFormat="1" ht="17.25" customHeight="1">
      <c r="A10" s="33">
        <v>30107</v>
      </c>
      <c r="B10" s="34" t="s">
        <v>180</v>
      </c>
      <c r="C10" s="35">
        <f>233175/10000</f>
        <v>23.3175</v>
      </c>
      <c r="D10" s="33">
        <v>30205</v>
      </c>
      <c r="E10" s="34" t="s">
        <v>181</v>
      </c>
      <c r="F10" s="35"/>
      <c r="G10" s="33">
        <v>31002</v>
      </c>
      <c r="H10" s="34" t="s">
        <v>182</v>
      </c>
      <c r="I10" s="34"/>
    </row>
    <row r="11" spans="1:9" s="27" customFormat="1" ht="17.25" customHeight="1">
      <c r="A11" s="33">
        <v>30108</v>
      </c>
      <c r="B11" s="34" t="s">
        <v>183</v>
      </c>
      <c r="C11" s="35">
        <f>137315.17/10000</f>
        <v>13.731517000000002</v>
      </c>
      <c r="D11" s="33">
        <v>30206</v>
      </c>
      <c r="E11" s="34" t="s">
        <v>184</v>
      </c>
      <c r="F11" s="35">
        <f>11103.24/10000</f>
        <v>1.110324</v>
      </c>
      <c r="G11" s="33">
        <v>31003</v>
      </c>
      <c r="H11" s="34" t="s">
        <v>185</v>
      </c>
      <c r="I11" s="34"/>
    </row>
    <row r="12" spans="1:9" s="27" customFormat="1" ht="17.25" customHeight="1">
      <c r="A12" s="33">
        <v>30109</v>
      </c>
      <c r="B12" s="34" t="s">
        <v>186</v>
      </c>
      <c r="C12" s="35">
        <f>16953.25/10000</f>
        <v>1.695325</v>
      </c>
      <c r="D12" s="33">
        <v>30207</v>
      </c>
      <c r="E12" s="34" t="s">
        <v>187</v>
      </c>
      <c r="F12" s="35">
        <f>24737.4/10000</f>
        <v>2.4737400000000003</v>
      </c>
      <c r="G12" s="33">
        <v>31005</v>
      </c>
      <c r="H12" s="34" t="s">
        <v>188</v>
      </c>
      <c r="I12" s="34"/>
    </row>
    <row r="13" spans="1:9" s="27" customFormat="1" ht="17.25" customHeight="1">
      <c r="A13" s="33">
        <v>30110</v>
      </c>
      <c r="B13" s="34" t="s">
        <v>189</v>
      </c>
      <c r="C13" s="35">
        <f>58389.37/10000</f>
        <v>5.8389370000000005</v>
      </c>
      <c r="D13" s="33">
        <v>30208</v>
      </c>
      <c r="E13" s="34" t="s">
        <v>190</v>
      </c>
      <c r="F13" s="35"/>
      <c r="G13" s="33">
        <v>31006</v>
      </c>
      <c r="H13" s="34" t="s">
        <v>191</v>
      </c>
      <c r="I13" s="34"/>
    </row>
    <row r="14" spans="1:9" s="27" customFormat="1" ht="17.25" customHeight="1">
      <c r="A14" s="33">
        <v>30111</v>
      </c>
      <c r="B14" s="34" t="s">
        <v>192</v>
      </c>
      <c r="C14" s="35"/>
      <c r="D14" s="33">
        <v>30209</v>
      </c>
      <c r="E14" s="34" t="s">
        <v>193</v>
      </c>
      <c r="F14" s="35"/>
      <c r="G14" s="33">
        <v>31007</v>
      </c>
      <c r="H14" s="34" t="s">
        <v>194</v>
      </c>
      <c r="I14" s="34"/>
    </row>
    <row r="15" spans="1:9" s="27" customFormat="1" ht="17.25" customHeight="1">
      <c r="A15" s="33">
        <v>30112</v>
      </c>
      <c r="B15" s="34" t="s">
        <v>195</v>
      </c>
      <c r="C15" s="35">
        <f>5382.22/10000</f>
        <v>0.538222</v>
      </c>
      <c r="D15" s="33">
        <v>30211</v>
      </c>
      <c r="E15" s="34" t="s">
        <v>196</v>
      </c>
      <c r="F15" s="35">
        <f>45670/10000</f>
        <v>4.567</v>
      </c>
      <c r="G15" s="33">
        <v>31008</v>
      </c>
      <c r="H15" s="34" t="s">
        <v>197</v>
      </c>
      <c r="I15" s="34"/>
    </row>
    <row r="16" spans="1:9" s="27" customFormat="1" ht="17.25" customHeight="1">
      <c r="A16" s="33">
        <v>30113</v>
      </c>
      <c r="B16" s="34" t="s">
        <v>119</v>
      </c>
      <c r="C16" s="35">
        <f>165928.2/10000</f>
        <v>16.59282</v>
      </c>
      <c r="D16" s="33">
        <v>30212</v>
      </c>
      <c r="E16" s="34" t="s">
        <v>198</v>
      </c>
      <c r="F16" s="35"/>
      <c r="G16" s="33">
        <v>31009</v>
      </c>
      <c r="H16" s="34" t="s">
        <v>199</v>
      </c>
      <c r="I16" s="34"/>
    </row>
    <row r="17" spans="1:9" s="27" customFormat="1" ht="17.25" customHeight="1">
      <c r="A17" s="33">
        <v>30114</v>
      </c>
      <c r="B17" s="34" t="s">
        <v>200</v>
      </c>
      <c r="C17" s="35"/>
      <c r="D17" s="33">
        <v>30213</v>
      </c>
      <c r="E17" s="34" t="s">
        <v>201</v>
      </c>
      <c r="F17" s="35">
        <f>4810/10000</f>
        <v>0.481</v>
      </c>
      <c r="G17" s="33">
        <v>31010</v>
      </c>
      <c r="H17" s="34" t="s">
        <v>202</v>
      </c>
      <c r="I17" s="34"/>
    </row>
    <row r="18" spans="1:9" s="27" customFormat="1" ht="17.25" customHeight="1">
      <c r="A18" s="33">
        <v>30199</v>
      </c>
      <c r="B18" s="34" t="s">
        <v>203</v>
      </c>
      <c r="C18" s="35">
        <f>112836.98/10000</f>
        <v>11.283698</v>
      </c>
      <c r="D18" s="33">
        <v>30214</v>
      </c>
      <c r="E18" s="34" t="s">
        <v>204</v>
      </c>
      <c r="F18" s="35"/>
      <c r="G18" s="33">
        <v>31011</v>
      </c>
      <c r="H18" s="34" t="s">
        <v>205</v>
      </c>
      <c r="I18" s="34"/>
    </row>
    <row r="19" spans="1:9" s="27" customFormat="1" ht="17.25" customHeight="1">
      <c r="A19" s="33">
        <v>303</v>
      </c>
      <c r="B19" s="34" t="s">
        <v>206</v>
      </c>
      <c r="C19" s="35">
        <f>317601.88/10000</f>
        <v>31.760188</v>
      </c>
      <c r="D19" s="33">
        <v>30215</v>
      </c>
      <c r="E19" s="34" t="s">
        <v>207</v>
      </c>
      <c r="F19" s="35">
        <f>4378/10000</f>
        <v>0.4378</v>
      </c>
      <c r="G19" s="33">
        <v>31012</v>
      </c>
      <c r="H19" s="34" t="s">
        <v>208</v>
      </c>
      <c r="I19" s="34"/>
    </row>
    <row r="20" spans="1:9" s="27" customFormat="1" ht="17.25" customHeight="1">
      <c r="A20" s="33">
        <v>30301</v>
      </c>
      <c r="B20" s="34" t="s">
        <v>209</v>
      </c>
      <c r="C20" s="35"/>
      <c r="D20" s="33">
        <v>30216</v>
      </c>
      <c r="E20" s="34" t="s">
        <v>210</v>
      </c>
      <c r="F20" s="35"/>
      <c r="G20" s="33">
        <v>31013</v>
      </c>
      <c r="H20" s="34" t="s">
        <v>211</v>
      </c>
      <c r="I20" s="34"/>
    </row>
    <row r="21" spans="1:9" s="27" customFormat="1" ht="17.25" customHeight="1">
      <c r="A21" s="33">
        <v>30302</v>
      </c>
      <c r="B21" s="34" t="s">
        <v>212</v>
      </c>
      <c r="C21" s="35">
        <f>217681.97/10000</f>
        <v>21.768197</v>
      </c>
      <c r="D21" s="33">
        <v>30217</v>
      </c>
      <c r="E21" s="34" t="s">
        <v>213</v>
      </c>
      <c r="F21" s="35">
        <f>1726/10000</f>
        <v>0.1726</v>
      </c>
      <c r="G21" s="33">
        <v>31019</v>
      </c>
      <c r="H21" s="34" t="s">
        <v>214</v>
      </c>
      <c r="I21" s="34"/>
    </row>
    <row r="22" spans="1:9" s="27" customFormat="1" ht="17.25" customHeight="1">
      <c r="A22" s="33">
        <v>30303</v>
      </c>
      <c r="B22" s="34" t="s">
        <v>215</v>
      </c>
      <c r="C22" s="35"/>
      <c r="D22" s="33">
        <v>30218</v>
      </c>
      <c r="E22" s="34" t="s">
        <v>216</v>
      </c>
      <c r="F22" s="35">
        <f>953219.27/10000</f>
        <v>95.321927</v>
      </c>
      <c r="G22" s="33">
        <v>31021</v>
      </c>
      <c r="H22" s="34" t="s">
        <v>217</v>
      </c>
      <c r="I22" s="34"/>
    </row>
    <row r="23" spans="1:9" s="27" customFormat="1" ht="17.25" customHeight="1">
      <c r="A23" s="33">
        <v>30304</v>
      </c>
      <c r="B23" s="34" t="s">
        <v>218</v>
      </c>
      <c r="C23" s="35"/>
      <c r="D23" s="33">
        <v>30224</v>
      </c>
      <c r="E23" s="34" t="s">
        <v>219</v>
      </c>
      <c r="F23" s="35"/>
      <c r="G23" s="33">
        <v>31022</v>
      </c>
      <c r="H23" s="34" t="s">
        <v>220</v>
      </c>
      <c r="I23" s="34"/>
    </row>
    <row r="24" spans="1:9" s="27" customFormat="1" ht="17.25" customHeight="1">
      <c r="A24" s="33">
        <v>30305</v>
      </c>
      <c r="B24" s="34" t="s">
        <v>221</v>
      </c>
      <c r="C24" s="35"/>
      <c r="D24" s="33">
        <v>30225</v>
      </c>
      <c r="E24" s="34" t="s">
        <v>222</v>
      </c>
      <c r="F24" s="35"/>
      <c r="G24" s="33">
        <v>31099</v>
      </c>
      <c r="H24" s="34" t="s">
        <v>223</v>
      </c>
      <c r="I24" s="34"/>
    </row>
    <row r="25" spans="1:9" s="27" customFormat="1" ht="17.25" customHeight="1">
      <c r="A25" s="33">
        <v>30306</v>
      </c>
      <c r="B25" s="34" t="s">
        <v>224</v>
      </c>
      <c r="C25" s="35"/>
      <c r="D25" s="33">
        <v>30226</v>
      </c>
      <c r="E25" s="34" t="s">
        <v>225</v>
      </c>
      <c r="F25" s="35">
        <f>65320/10000</f>
        <v>6.532</v>
      </c>
      <c r="G25" s="33">
        <v>399</v>
      </c>
      <c r="H25" s="34" t="s">
        <v>121</v>
      </c>
      <c r="I25" s="34"/>
    </row>
    <row r="26" spans="1:9" s="27" customFormat="1" ht="17.25" customHeight="1">
      <c r="A26" s="33">
        <v>30307</v>
      </c>
      <c r="B26" s="34" t="s">
        <v>226</v>
      </c>
      <c r="C26" s="35"/>
      <c r="D26" s="33">
        <v>30227</v>
      </c>
      <c r="E26" s="34" t="s">
        <v>227</v>
      </c>
      <c r="F26" s="35"/>
      <c r="G26" s="33">
        <v>39906</v>
      </c>
      <c r="H26" s="34" t="s">
        <v>228</v>
      </c>
      <c r="I26" s="34"/>
    </row>
    <row r="27" spans="1:9" s="27" customFormat="1" ht="17.25" customHeight="1">
      <c r="A27" s="33">
        <v>30308</v>
      </c>
      <c r="B27" s="34" t="s">
        <v>229</v>
      </c>
      <c r="C27" s="35"/>
      <c r="D27" s="33">
        <v>30228</v>
      </c>
      <c r="E27" s="34" t="s">
        <v>230</v>
      </c>
      <c r="F27" s="35">
        <f>54013.29/10000</f>
        <v>5.4013290000000005</v>
      </c>
      <c r="G27" s="33">
        <v>39907</v>
      </c>
      <c r="H27" s="34" t="s">
        <v>231</v>
      </c>
      <c r="I27" s="34"/>
    </row>
    <row r="28" spans="1:9" s="27" customFormat="1" ht="17.25" customHeight="1">
      <c r="A28" s="33">
        <v>30309</v>
      </c>
      <c r="B28" s="34" t="s">
        <v>232</v>
      </c>
      <c r="C28" s="35">
        <f>85202.91/10000</f>
        <v>8.520291</v>
      </c>
      <c r="D28" s="33">
        <v>30229</v>
      </c>
      <c r="E28" s="34" t="s">
        <v>233</v>
      </c>
      <c r="F28" s="35">
        <f>91635.7/10000</f>
        <v>9.16357</v>
      </c>
      <c r="G28" s="33">
        <v>39908</v>
      </c>
      <c r="H28" s="34" t="s">
        <v>234</v>
      </c>
      <c r="I28" s="34"/>
    </row>
    <row r="29" spans="1:9" s="27" customFormat="1" ht="17.25" customHeight="1">
      <c r="A29" s="33">
        <v>30310</v>
      </c>
      <c r="B29" s="34" t="s">
        <v>235</v>
      </c>
      <c r="C29" s="35"/>
      <c r="D29" s="33">
        <v>30231</v>
      </c>
      <c r="E29" s="34" t="s">
        <v>236</v>
      </c>
      <c r="F29" s="35">
        <f>38225.97/10000</f>
        <v>3.822597</v>
      </c>
      <c r="G29" s="33">
        <v>39999</v>
      </c>
      <c r="H29" s="34" t="s">
        <v>124</v>
      </c>
      <c r="I29" s="34"/>
    </row>
    <row r="30" spans="1:9" s="27" customFormat="1" ht="17.25" customHeight="1">
      <c r="A30" s="33">
        <v>30311</v>
      </c>
      <c r="B30" s="34" t="s">
        <v>237</v>
      </c>
      <c r="C30" s="35"/>
      <c r="D30" s="33">
        <v>30239</v>
      </c>
      <c r="E30" s="34" t="s">
        <v>238</v>
      </c>
      <c r="F30" s="35">
        <f>23610/10000</f>
        <v>2.361</v>
      </c>
      <c r="G30" s="36"/>
      <c r="H30" s="36"/>
      <c r="I30" s="34"/>
    </row>
    <row r="31" spans="1:9" s="27" customFormat="1" ht="17.25" customHeight="1">
      <c r="A31" s="33">
        <v>30399</v>
      </c>
      <c r="B31" s="34" t="s">
        <v>239</v>
      </c>
      <c r="C31" s="35">
        <f>14717/10000</f>
        <v>1.4717</v>
      </c>
      <c r="D31" s="33">
        <v>30240</v>
      </c>
      <c r="E31" s="34" t="s">
        <v>240</v>
      </c>
      <c r="F31" s="35">
        <f>7164/10000</f>
        <v>0.7164</v>
      </c>
      <c r="G31" s="36"/>
      <c r="H31" s="36"/>
      <c r="I31" s="34"/>
    </row>
    <row r="32" spans="1:9" s="27" customFormat="1" ht="17.25" customHeight="1">
      <c r="A32" s="34"/>
      <c r="B32" s="34"/>
      <c r="C32" s="35"/>
      <c r="D32" s="33">
        <v>30299</v>
      </c>
      <c r="E32" s="34" t="s">
        <v>241</v>
      </c>
      <c r="F32" s="35">
        <f>147534/10000</f>
        <v>14.7534</v>
      </c>
      <c r="G32" s="36"/>
      <c r="H32" s="36"/>
      <c r="I32" s="34"/>
    </row>
    <row r="33" spans="1:11" s="27" customFormat="1" ht="17.25" customHeight="1">
      <c r="A33" s="37" t="s">
        <v>242</v>
      </c>
      <c r="B33" s="37"/>
      <c r="C33" s="38">
        <f>C5+C19</f>
        <v>205.227207</v>
      </c>
      <c r="D33" s="37" t="s">
        <v>243</v>
      </c>
      <c r="E33" s="37"/>
      <c r="F33" s="37"/>
      <c r="G33" s="37"/>
      <c r="H33" s="37"/>
      <c r="I33" s="35">
        <f>1761854.34/10000</f>
        <v>176.18543400000001</v>
      </c>
      <c r="J33" s="44">
        <f>C33+I33</f>
        <v>381.412641</v>
      </c>
      <c r="K33" s="44"/>
    </row>
    <row r="34" spans="1:11" s="27" customFormat="1" ht="17.25" customHeight="1">
      <c r="A34" s="39" t="s">
        <v>244</v>
      </c>
      <c r="B34" s="39"/>
      <c r="C34" s="39"/>
      <c r="D34" s="39"/>
      <c r="E34" s="39"/>
      <c r="F34" s="39"/>
      <c r="G34" s="39"/>
      <c r="H34" s="39"/>
      <c r="I34" s="39"/>
      <c r="K34" s="44"/>
    </row>
    <row r="35" spans="1:9" ht="17.25" customHeight="1">
      <c r="A35" s="40" t="s">
        <v>245</v>
      </c>
      <c r="B35" s="40"/>
      <c r="C35" s="40"/>
      <c r="D35" s="40"/>
      <c r="E35" s="40"/>
      <c r="F35" s="40"/>
      <c r="G35" s="40"/>
      <c r="H35" s="40"/>
      <c r="I35" s="40"/>
    </row>
    <row r="36" spans="1:9" ht="21.75" customHeight="1">
      <c r="A36" s="41"/>
      <c r="B36" s="41"/>
      <c r="C36" s="41"/>
      <c r="D36" s="41"/>
      <c r="E36" s="41"/>
      <c r="F36" s="41"/>
      <c r="G36" s="41"/>
      <c r="H36" s="41"/>
      <c r="I36" s="41"/>
    </row>
  </sheetData>
  <sheetProtection/>
  <mergeCells count="6">
    <mergeCell ref="A1:I1"/>
    <mergeCell ref="A33:B33"/>
    <mergeCell ref="D33:H33"/>
    <mergeCell ref="A34:I34"/>
    <mergeCell ref="A35:I35"/>
    <mergeCell ref="A36:I36"/>
  </mergeCells>
  <printOptions horizontalCentered="1"/>
  <pageMargins left="0.39" right="0.22999999999999998" top="0.35" bottom="0.22" header="0.31"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I11" sqref="I11"/>
    </sheetView>
  </sheetViews>
  <sheetFormatPr defaultColWidth="8.75390625" defaultRowHeight="14.25"/>
  <cols>
    <col min="1" max="12" width="10.125" style="1" customWidth="1"/>
    <col min="13" max="32" width="9.00390625" style="1" bestFit="1" customWidth="1"/>
    <col min="33" max="16384" width="8.75390625" style="1" customWidth="1"/>
  </cols>
  <sheetData>
    <row r="1" spans="1:12" s="17" customFormat="1" ht="30" customHeight="1">
      <c r="A1" s="2" t="s">
        <v>246</v>
      </c>
      <c r="B1" s="2"/>
      <c r="C1" s="2"/>
      <c r="D1" s="2"/>
      <c r="E1" s="2"/>
      <c r="F1" s="2"/>
      <c r="G1" s="2"/>
      <c r="H1" s="2"/>
      <c r="I1" s="2"/>
      <c r="J1" s="2"/>
      <c r="K1" s="2"/>
      <c r="L1" s="2"/>
    </row>
    <row r="2" s="4" customFormat="1" ht="10.5" customHeight="1">
      <c r="L2" s="5" t="s">
        <v>247</v>
      </c>
    </row>
    <row r="3" spans="1:12" s="4" customFormat="1" ht="15" customHeight="1">
      <c r="A3" s="6" t="s">
        <v>248</v>
      </c>
      <c r="B3" s="7"/>
      <c r="C3" s="7"/>
      <c r="D3" s="7"/>
      <c r="E3" s="7"/>
      <c r="F3" s="7"/>
      <c r="G3" s="7"/>
      <c r="H3" s="7"/>
      <c r="I3" s="7"/>
      <c r="J3" s="7"/>
      <c r="K3" s="7"/>
      <c r="L3" s="5" t="s">
        <v>3</v>
      </c>
    </row>
    <row r="4" spans="1:12" s="18" customFormat="1" ht="27.75" customHeight="1">
      <c r="A4" s="23" t="s">
        <v>249</v>
      </c>
      <c r="B4" s="23"/>
      <c r="C4" s="23"/>
      <c r="D4" s="23"/>
      <c r="E4" s="23"/>
      <c r="F4" s="23"/>
      <c r="G4" s="23" t="s">
        <v>8</v>
      </c>
      <c r="H4" s="23"/>
      <c r="I4" s="23"/>
      <c r="J4" s="23"/>
      <c r="K4" s="23"/>
      <c r="L4" s="23"/>
    </row>
    <row r="5" spans="1:12" s="18" customFormat="1" ht="30" customHeight="1">
      <c r="A5" s="23" t="s">
        <v>84</v>
      </c>
      <c r="B5" s="23" t="s">
        <v>250</v>
      </c>
      <c r="C5" s="23" t="s">
        <v>251</v>
      </c>
      <c r="D5" s="23"/>
      <c r="E5" s="23"/>
      <c r="F5" s="23" t="s">
        <v>252</v>
      </c>
      <c r="G5" s="23" t="s">
        <v>84</v>
      </c>
      <c r="H5" s="23" t="s">
        <v>250</v>
      </c>
      <c r="I5" s="23" t="s">
        <v>251</v>
      </c>
      <c r="J5" s="23"/>
      <c r="K5" s="23"/>
      <c r="L5" s="23" t="s">
        <v>252</v>
      </c>
    </row>
    <row r="6" spans="1:12" s="18" customFormat="1" ht="30" customHeight="1">
      <c r="A6" s="23"/>
      <c r="B6" s="23"/>
      <c r="C6" s="23" t="s">
        <v>159</v>
      </c>
      <c r="D6" s="23" t="s">
        <v>253</v>
      </c>
      <c r="E6" s="23" t="s">
        <v>254</v>
      </c>
      <c r="F6" s="23"/>
      <c r="G6" s="23"/>
      <c r="H6" s="23"/>
      <c r="I6" s="23" t="s">
        <v>159</v>
      </c>
      <c r="J6" s="23" t="s">
        <v>253</v>
      </c>
      <c r="K6" s="23" t="s">
        <v>254</v>
      </c>
      <c r="L6" s="23"/>
    </row>
    <row r="7" spans="1:12" s="18" customFormat="1" ht="27.75" customHeight="1">
      <c r="A7" s="24">
        <v>1</v>
      </c>
      <c r="B7" s="24">
        <v>2</v>
      </c>
      <c r="C7" s="24">
        <v>3</v>
      </c>
      <c r="D7" s="24">
        <v>4</v>
      </c>
      <c r="E7" s="24">
        <v>5</v>
      </c>
      <c r="F7" s="24">
        <v>6</v>
      </c>
      <c r="G7" s="24">
        <v>7</v>
      </c>
      <c r="H7" s="24">
        <v>8</v>
      </c>
      <c r="I7" s="24">
        <v>9</v>
      </c>
      <c r="J7" s="24">
        <v>10</v>
      </c>
      <c r="K7" s="24">
        <v>11</v>
      </c>
      <c r="L7" s="24">
        <v>12</v>
      </c>
    </row>
    <row r="8" spans="1:12" s="19" customFormat="1" ht="42.75" customHeight="1">
      <c r="A8" s="23">
        <f>B8+C8+F8</f>
        <v>5.5</v>
      </c>
      <c r="B8" s="23"/>
      <c r="C8" s="23">
        <v>3.5</v>
      </c>
      <c r="D8" s="23"/>
      <c r="E8" s="23">
        <v>3.5</v>
      </c>
      <c r="F8" s="23">
        <v>2</v>
      </c>
      <c r="G8" s="23">
        <f>H8+I8+L8</f>
        <v>3.9899999999999998</v>
      </c>
      <c r="H8" s="23"/>
      <c r="I8" s="23">
        <f>J8+K8</f>
        <v>3.82</v>
      </c>
      <c r="J8" s="23"/>
      <c r="K8" s="23">
        <v>3.82</v>
      </c>
      <c r="L8" s="23">
        <v>0.17</v>
      </c>
    </row>
    <row r="9" spans="1:12" ht="55.5" customHeight="1">
      <c r="A9" s="15" t="s">
        <v>255</v>
      </c>
      <c r="B9" s="16"/>
      <c r="C9" s="16"/>
      <c r="D9" s="16"/>
      <c r="E9" s="16"/>
      <c r="F9" s="16"/>
      <c r="G9" s="16"/>
      <c r="H9" s="16"/>
      <c r="I9" s="16"/>
      <c r="J9" s="16"/>
      <c r="K9" s="16"/>
      <c r="L9" s="16"/>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D9" sqref="D9"/>
    </sheetView>
  </sheetViews>
  <sheetFormatPr defaultColWidth="8.75390625" defaultRowHeight="14.25"/>
  <cols>
    <col min="1" max="2" width="4.625" style="1" customWidth="1"/>
    <col min="3" max="3" width="11.00390625" style="1" customWidth="1"/>
    <col min="4" max="9" width="16.625" style="1" customWidth="1"/>
    <col min="10" max="32" width="9.00390625" style="1" bestFit="1" customWidth="1"/>
    <col min="33" max="16384" width="8.75390625" style="1" customWidth="1"/>
  </cols>
  <sheetData>
    <row r="1" spans="1:9" s="17" customFormat="1" ht="30" customHeight="1">
      <c r="A1" s="2" t="s">
        <v>256</v>
      </c>
      <c r="B1" s="2"/>
      <c r="C1" s="2"/>
      <c r="D1" s="2"/>
      <c r="E1" s="2"/>
      <c r="F1" s="2"/>
      <c r="G1" s="2"/>
      <c r="H1" s="2"/>
      <c r="I1" s="2"/>
    </row>
    <row r="2" spans="1:9" s="4" customFormat="1" ht="10.5" customHeight="1">
      <c r="A2" s="3"/>
      <c r="B2" s="3"/>
      <c r="C2" s="3"/>
      <c r="I2" s="5" t="s">
        <v>257</v>
      </c>
    </row>
    <row r="3" spans="1:9" s="4" customFormat="1" ht="15" customHeight="1">
      <c r="A3" s="6" t="s">
        <v>73</v>
      </c>
      <c r="B3" s="20" t="s">
        <v>74</v>
      </c>
      <c r="C3" s="21"/>
      <c r="D3" s="21"/>
      <c r="E3" s="7"/>
      <c r="F3" s="7"/>
      <c r="G3" s="7"/>
      <c r="H3" s="7"/>
      <c r="I3" s="5" t="s">
        <v>3</v>
      </c>
    </row>
    <row r="4" spans="1:9" s="18" customFormat="1" ht="20.25" customHeight="1">
      <c r="A4" s="8" t="s">
        <v>157</v>
      </c>
      <c r="B4" s="8"/>
      <c r="C4" s="8"/>
      <c r="D4" s="9" t="s">
        <v>258</v>
      </c>
      <c r="E4" s="9" t="s">
        <v>259</v>
      </c>
      <c r="F4" s="9" t="s">
        <v>158</v>
      </c>
      <c r="G4" s="9"/>
      <c r="H4" s="9"/>
      <c r="I4" s="9" t="s">
        <v>260</v>
      </c>
    </row>
    <row r="5" spans="1:9" s="18" customFormat="1" ht="27" customHeight="1">
      <c r="A5" s="8" t="s">
        <v>81</v>
      </c>
      <c r="B5" s="8"/>
      <c r="C5" s="8" t="s">
        <v>82</v>
      </c>
      <c r="D5" s="9"/>
      <c r="E5" s="9"/>
      <c r="F5" s="9" t="s">
        <v>159</v>
      </c>
      <c r="G5" s="9" t="s">
        <v>160</v>
      </c>
      <c r="H5" s="9" t="s">
        <v>129</v>
      </c>
      <c r="I5" s="9"/>
    </row>
    <row r="6" spans="1:9" s="18" customFormat="1" ht="18" customHeight="1">
      <c r="A6" s="8"/>
      <c r="B6" s="8"/>
      <c r="C6" s="8"/>
      <c r="D6" s="9"/>
      <c r="E6" s="9"/>
      <c r="F6" s="9"/>
      <c r="G6" s="9"/>
      <c r="H6" s="9"/>
      <c r="I6" s="9"/>
    </row>
    <row r="7" spans="1:9" s="18" customFormat="1" ht="22.5" customHeight="1">
      <c r="A7" s="8"/>
      <c r="B7" s="8"/>
      <c r="C7" s="8"/>
      <c r="D7" s="9"/>
      <c r="E7" s="9"/>
      <c r="F7" s="9"/>
      <c r="G7" s="9"/>
      <c r="H7" s="9"/>
      <c r="I7" s="9"/>
    </row>
    <row r="8" spans="1:9" s="18" customFormat="1" ht="22.5" customHeight="1">
      <c r="A8" s="8" t="s">
        <v>83</v>
      </c>
      <c r="B8" s="8"/>
      <c r="C8" s="8"/>
      <c r="D8" s="8">
        <v>1</v>
      </c>
      <c r="E8" s="8">
        <v>2</v>
      </c>
      <c r="F8" s="8">
        <v>3</v>
      </c>
      <c r="G8" s="8">
        <v>4</v>
      </c>
      <c r="H8" s="8">
        <v>5</v>
      </c>
      <c r="I8" s="8">
        <v>6</v>
      </c>
    </row>
    <row r="9" spans="1:9" s="18" customFormat="1" ht="48" customHeight="1">
      <c r="A9" s="8" t="s">
        <v>84</v>
      </c>
      <c r="B9" s="8"/>
      <c r="C9" s="8"/>
      <c r="D9" s="10" t="s">
        <v>261</v>
      </c>
      <c r="E9" s="10"/>
      <c r="F9" s="10"/>
      <c r="G9" s="10"/>
      <c r="H9" s="10"/>
      <c r="I9" s="10"/>
    </row>
    <row r="10" spans="1:9" s="19" customFormat="1" ht="22.5" customHeight="1">
      <c r="A10" s="8"/>
      <c r="B10" s="8"/>
      <c r="C10" s="11"/>
      <c r="D10" s="12"/>
      <c r="E10" s="12"/>
      <c r="F10" s="12"/>
      <c r="G10" s="13"/>
      <c r="H10" s="13"/>
      <c r="I10" s="12"/>
    </row>
    <row r="11" spans="1:9" s="19" customFormat="1" ht="22.5" customHeight="1">
      <c r="A11" s="8"/>
      <c r="B11" s="8"/>
      <c r="C11" s="14"/>
      <c r="D11" s="12"/>
      <c r="E11" s="12"/>
      <c r="F11" s="12"/>
      <c r="G11" s="12"/>
      <c r="H11" s="12"/>
      <c r="I11" s="12"/>
    </row>
    <row r="12" spans="1:9" s="19" customFormat="1" ht="22.5" customHeight="1">
      <c r="A12" s="8"/>
      <c r="B12" s="8"/>
      <c r="C12" s="11"/>
      <c r="D12" s="12"/>
      <c r="E12" s="12"/>
      <c r="F12" s="12"/>
      <c r="G12" s="12"/>
      <c r="H12" s="12"/>
      <c r="I12" s="12"/>
    </row>
    <row r="13" spans="1:9" s="19" customFormat="1" ht="22.5" customHeight="1">
      <c r="A13" s="8"/>
      <c r="B13" s="8"/>
      <c r="C13" s="14"/>
      <c r="D13" s="12"/>
      <c r="E13" s="12"/>
      <c r="F13" s="12"/>
      <c r="G13" s="12"/>
      <c r="H13" s="12"/>
      <c r="I13" s="12"/>
    </row>
    <row r="14" spans="1:9" s="19" customFormat="1" ht="22.5" customHeight="1">
      <c r="A14" s="8"/>
      <c r="B14" s="8"/>
      <c r="C14" s="14"/>
      <c r="D14" s="12"/>
      <c r="E14" s="12"/>
      <c r="F14" s="12"/>
      <c r="G14" s="12"/>
      <c r="H14" s="12"/>
      <c r="I14" s="12"/>
    </row>
    <row r="15" spans="1:9" s="19" customFormat="1" ht="22.5" customHeight="1">
      <c r="A15" s="8"/>
      <c r="B15" s="8"/>
      <c r="C15" s="14"/>
      <c r="D15" s="12"/>
      <c r="E15" s="12"/>
      <c r="F15" s="12"/>
      <c r="G15" s="12"/>
      <c r="H15" s="12"/>
      <c r="I15" s="12"/>
    </row>
    <row r="16" spans="1:9" ht="57" customHeight="1">
      <c r="A16" s="15" t="s">
        <v>262</v>
      </c>
      <c r="B16" s="16"/>
      <c r="C16" s="16"/>
      <c r="D16" s="16"/>
      <c r="E16" s="16"/>
      <c r="F16" s="16"/>
      <c r="G16" s="16"/>
      <c r="H16" s="16"/>
      <c r="I16" s="16"/>
    </row>
    <row r="17" ht="15">
      <c r="A17" s="22"/>
    </row>
    <row r="18" ht="15">
      <c r="A18" s="22"/>
    </row>
    <row r="19" ht="15">
      <c r="A19" s="22"/>
    </row>
    <row r="20" ht="15">
      <c r="A20" s="22"/>
    </row>
  </sheetData>
  <sheetProtection/>
  <mergeCells count="21">
    <mergeCell ref="A1:I1"/>
    <mergeCell ref="B3:D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I9" sqref="I9"/>
    </sheetView>
  </sheetViews>
  <sheetFormatPr defaultColWidth="8.75390625" defaultRowHeight="14.25"/>
  <cols>
    <col min="1" max="1" width="8.75390625" style="1" customWidth="1"/>
    <col min="2" max="2" width="4.625" style="1" customWidth="1"/>
    <col min="3" max="3" width="15.125" style="1" customWidth="1"/>
    <col min="4" max="5" width="21.875" style="1" customWidth="1"/>
    <col min="6" max="6" width="27.50390625" style="1" customWidth="1"/>
    <col min="7" max="32" width="9.00390625" style="1" bestFit="1" customWidth="1"/>
    <col min="33" max="224" width="8.75390625" style="1" customWidth="1"/>
    <col min="225" max="252" width="9.00390625" style="1" bestFit="1" customWidth="1"/>
  </cols>
  <sheetData>
    <row r="1" spans="1:6" ht="36" customHeight="1">
      <c r="A1" s="2" t="s">
        <v>263</v>
      </c>
      <c r="B1" s="2"/>
      <c r="C1" s="2"/>
      <c r="D1" s="2"/>
      <c r="E1" s="2"/>
      <c r="F1" s="2"/>
    </row>
    <row r="2" spans="1:6" ht="15">
      <c r="A2" s="3"/>
      <c r="B2" s="3"/>
      <c r="C2" s="3"/>
      <c r="D2" s="4"/>
      <c r="E2" s="4"/>
      <c r="F2" s="5" t="s">
        <v>264</v>
      </c>
    </row>
    <row r="3" spans="1:6" ht="15">
      <c r="A3" s="6" t="s">
        <v>2</v>
      </c>
      <c r="B3" s="3"/>
      <c r="C3" s="3"/>
      <c r="D3" s="7"/>
      <c r="E3" s="7"/>
      <c r="F3" s="5" t="s">
        <v>3</v>
      </c>
    </row>
    <row r="4" spans="1:6" ht="19.5" customHeight="1">
      <c r="A4" s="8" t="s">
        <v>157</v>
      </c>
      <c r="B4" s="8"/>
      <c r="C4" s="8"/>
      <c r="D4" s="9" t="s">
        <v>158</v>
      </c>
      <c r="E4" s="9"/>
      <c r="F4" s="9"/>
    </row>
    <row r="5" spans="1:6" ht="19.5" customHeight="1">
      <c r="A5" s="8" t="s">
        <v>81</v>
      </c>
      <c r="B5" s="8"/>
      <c r="C5" s="8" t="s">
        <v>82</v>
      </c>
      <c r="D5" s="9" t="s">
        <v>84</v>
      </c>
      <c r="E5" s="9" t="s">
        <v>160</v>
      </c>
      <c r="F5" s="8" t="s">
        <v>129</v>
      </c>
    </row>
    <row r="6" spans="1:6" ht="19.5" customHeight="1">
      <c r="A6" s="8"/>
      <c r="B6" s="8"/>
      <c r="C6" s="8"/>
      <c r="D6" s="9"/>
      <c r="E6" s="9"/>
      <c r="F6" s="8"/>
    </row>
    <row r="7" spans="1:6" ht="19.5" customHeight="1">
      <c r="A7" s="8"/>
      <c r="B7" s="8"/>
      <c r="C7" s="8"/>
      <c r="D7" s="9"/>
      <c r="E7" s="9"/>
      <c r="F7" s="8"/>
    </row>
    <row r="8" spans="1:6" ht="19.5" customHeight="1">
      <c r="A8" s="8" t="s">
        <v>83</v>
      </c>
      <c r="B8" s="8"/>
      <c r="C8" s="8"/>
      <c r="D8" s="8">
        <v>1</v>
      </c>
      <c r="E8" s="8">
        <v>2</v>
      </c>
      <c r="F8" s="8">
        <v>3</v>
      </c>
    </row>
    <row r="9" spans="1:6" ht="50.25" customHeight="1">
      <c r="A9" s="8" t="s">
        <v>84</v>
      </c>
      <c r="B9" s="8"/>
      <c r="C9" s="8"/>
      <c r="D9" s="10" t="s">
        <v>265</v>
      </c>
      <c r="E9" s="10"/>
      <c r="F9" s="10"/>
    </row>
    <row r="10" spans="1:6" ht="19.5" customHeight="1">
      <c r="A10" s="8"/>
      <c r="B10" s="8"/>
      <c r="C10" s="11"/>
      <c r="D10" s="12"/>
      <c r="E10" s="13"/>
      <c r="F10" s="12"/>
    </row>
    <row r="11" spans="1:6" ht="19.5" customHeight="1">
      <c r="A11" s="8"/>
      <c r="B11" s="8"/>
      <c r="C11" s="14"/>
      <c r="D11" s="12"/>
      <c r="E11" s="12"/>
      <c r="F11" s="12"/>
    </row>
    <row r="12" spans="1:6" ht="19.5" customHeight="1">
      <c r="A12" s="8"/>
      <c r="B12" s="8"/>
      <c r="C12" s="11"/>
      <c r="D12" s="12"/>
      <c r="E12" s="12"/>
      <c r="F12" s="12"/>
    </row>
    <row r="13" spans="1:6" ht="19.5" customHeight="1">
      <c r="A13" s="8"/>
      <c r="B13" s="8"/>
      <c r="C13" s="14"/>
      <c r="D13" s="12"/>
      <c r="E13" s="12"/>
      <c r="F13" s="12"/>
    </row>
    <row r="14" spans="1:6" ht="19.5" customHeight="1">
      <c r="A14" s="8"/>
      <c r="B14" s="8"/>
      <c r="C14" s="14"/>
      <c r="D14" s="12"/>
      <c r="E14" s="12"/>
      <c r="F14" s="12"/>
    </row>
    <row r="15" spans="1:6" ht="19.5" customHeight="1">
      <c r="A15" s="8"/>
      <c r="B15" s="8"/>
      <c r="C15" s="14"/>
      <c r="D15" s="12"/>
      <c r="E15" s="12"/>
      <c r="F15" s="12"/>
    </row>
    <row r="16" spans="1:6" ht="73.5" customHeight="1">
      <c r="A16" s="15" t="s">
        <v>266</v>
      </c>
      <c r="B16" s="16"/>
      <c r="C16" s="16"/>
      <c r="D16" s="16"/>
      <c r="E16" s="16"/>
      <c r="F16" s="1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幻化成风</cp:lastModifiedBy>
  <cp:lastPrinted>2021-09-01T09:38:18Z</cp:lastPrinted>
  <dcterms:created xsi:type="dcterms:W3CDTF">2012-01-01T20:36:18Z</dcterms:created>
  <dcterms:modified xsi:type="dcterms:W3CDTF">2023-01-31T01:54:53Z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2052-11.8.2.9067</vt:lpwstr>
  </property>
  <property fmtid="{D5CDD505-2E9C-101B-9397-08002B2CF9AE}" pid="4" name="I">
    <vt:lpwstr>30EE6FE4D98A4372B4D0217FBAE238A4</vt:lpwstr>
  </property>
</Properties>
</file>